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1.xml" ContentType="application/vnd.openxmlformats-officedocument.spreadsheetml.table+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tables/table3.xml" ContentType="application/vnd.openxmlformats-officedocument.spreadsheetml.table+xml"/>
  <Override PartName="/xl/worksheets/sheet7.xml" ContentType="application/vnd.openxmlformats-officedocument.spreadsheetml.worksheet+xml"/>
  <Override PartName="/xl/tables/table4.xml" ContentType="application/vnd.openxmlformats-officedocument.spreadsheetml.table+xml"/>
  <Override PartName="/xl/worksheets/sheet8.xml" ContentType="application/vnd.openxmlformats-officedocument.spreadsheetml.worksheet+xml"/>
  <Override PartName="/xl/tables/table5.xml" ContentType="application/vnd.openxmlformats-officedocument.spreadsheetml.table+xml"/>
  <Override PartName="/xl/worksheets/sheet9.xml" ContentType="application/vnd.openxmlformats-officedocument.spreadsheetml.worksheet+xml"/>
  <Override PartName="/xl/tables/table6.xml" ContentType="application/vnd.openxmlformats-officedocument.spreadsheetml.table+xml"/>
  <Override PartName="/xl/worksheets/sheet10.xml" ContentType="application/vnd.openxmlformats-officedocument.spreadsheetml.worksheet+xml"/>
  <Override PartName="/xl/tables/table7.xml" ContentType="application/vnd.openxmlformats-officedocument.spreadsheetml.table+xml"/>
  <Override PartName="/xl/worksheets/sheet11.xml" ContentType="application/vnd.openxmlformats-officedocument.spreadsheetml.worksheet+xml"/>
  <Override PartName="/xl/tables/table8.xml" ContentType="application/vnd.openxmlformats-officedocument.spreadsheetml.table+xml"/>
  <Override PartName="/xl/worksheets/sheet12.xml" ContentType="application/vnd.openxmlformats-officedocument.spreadsheetml.worksheet+xml"/>
  <Override PartName="/xl/tables/table9.xml" ContentType="application/vnd.openxmlformats-officedocument.spreadsheetml.table+xml"/>
  <Override PartName="/xl/worksheets/sheet13.xml" ContentType="application/vnd.openxmlformats-officedocument.spreadsheetml.worksheet+xml"/>
  <Override PartName="/xl/tables/table10.xml" ContentType="application/vnd.openxmlformats-officedocument.spreadsheetml.table+xml"/>
  <Override PartName="/xl/worksheets/sheet14.xml" ContentType="application/vnd.openxmlformats-officedocument.spreadsheetml.worksheet+xml"/>
  <Override PartName="/xl/tables/table11.xml" ContentType="application/vnd.openxmlformats-officedocument.spreadsheetml.table+xml"/>
  <Override PartName="/xl/worksheets/sheet15.xml" ContentType="application/vnd.openxmlformats-officedocument.spreadsheetml.worksheet+xml"/>
  <Override PartName="/xl/tables/table12.xml" ContentType="application/vnd.openxmlformats-officedocument.spreadsheetml.table+xml"/>
  <Override PartName="/xl/worksheets/sheet16.xml" ContentType="application/vnd.openxmlformats-officedocument.spreadsheetml.worksheet+xml"/>
  <Override PartName="/xl/tables/table13.xml" ContentType="application/vnd.openxmlformats-officedocument.spreadsheetml.table+xml"/>
  <Override PartName="/xl/worksheets/sheet17.xml" ContentType="application/vnd.openxmlformats-officedocument.spreadsheetml.worksheet+xml"/>
  <Override PartName="/xl/tables/table14.xml" ContentType="application/vnd.openxmlformats-officedocument.spreadsheetml.table+xml"/>
  <Override PartName="/xl/worksheets/sheet18.xml" ContentType="application/vnd.openxmlformats-officedocument.spreadsheetml.worksheet+xml"/>
  <Override PartName="/xl/tables/table15.xml" ContentType="application/vnd.openxmlformats-officedocument.spreadsheetml.table+xml"/>
  <Override PartName="/xl/worksheets/sheet19.xml" ContentType="application/vnd.openxmlformats-officedocument.spreadsheetml.worksheet+xml"/>
  <Override PartName="/xl/tables/table16.xml" ContentType="application/vnd.openxmlformats-officedocument.spreadsheetml.table+xml"/>
  <Override PartName="/xl/worksheets/sheet20.xml" ContentType="application/vnd.openxmlformats-officedocument.spreadsheetml.worksheet+xml"/>
  <Override PartName="/xl/tables/table17.xml" ContentType="application/vnd.openxmlformats-officedocument.spreadsheetml.table+xml"/>
  <Override PartName="/xl/worksheets/sheet21.xml" ContentType="application/vnd.openxmlformats-officedocument.spreadsheetml.worksheet+xml"/>
  <Override PartName="/xl/tables/table18.xml" ContentType="application/vnd.openxmlformats-officedocument.spreadsheetml.table+xml"/>
  <Override PartName="/xl/worksheets/sheet22.xml" ContentType="application/vnd.openxmlformats-officedocument.spreadsheetml.worksheet+xml"/>
  <Override PartName="/xl/worksheets/sheet23.xml" ContentType="application/vnd.openxmlformats-officedocument.spreadsheetml.worksheet+xml"/>
  <Override PartName="/xl/tables/table19.xml" ContentType="application/vnd.openxmlformats-officedocument.spreadsheetml.table+xml"/>
  <Override PartName="/xl/worksheets/sheet24.xml" ContentType="application/vnd.openxmlformats-officedocument.spreadsheetml.worksheet+xml"/>
  <Override PartName="/xl/worksheets/sheet25.xml" ContentType="application/vnd.openxmlformats-officedocument.spreadsheetml.worksheet+xml"/>
  <Override PartName="/xl/tables/table20.xml" ContentType="application/vnd.openxmlformats-officedocument.spreadsheetml.table+xml"/>
  <Override PartName="/xl/worksheets/sheet26.xml" ContentType="application/vnd.openxmlformats-officedocument.spreadsheetml.worksheet+xml"/>
  <Override PartName="/xl/tables/table21.xml" ContentType="application/vnd.openxmlformats-officedocument.spreadsheetml.table+xml"/>
  <Override PartName="/xl/worksheets/sheet27.xml" ContentType="application/vnd.openxmlformats-officedocument.spreadsheetml.worksheet+xml"/>
  <Override PartName="/xl/tables/table22.xml" ContentType="application/vnd.openxmlformats-officedocument.spreadsheetml.table+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comments2.xml" ContentType="application/vnd.openxmlformats-officedocument.spreadsheetml.comments+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ables/table23.xml" ContentType="application/vnd.openxmlformats-officedocument.spreadsheetml.table+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918.5523910225705" firstSheet="7"/>
  </bookViews>
  <sheets>
    <sheet name="封面" sheetId="1" r:id="rId2"/>
    <sheet name="Z01收入支出决算总表" sheetId="2" r:id="rId3"/>
    <sheet name="Z01_1财政拨款收入支出决算总表" sheetId="3" r:id="rId4"/>
    <sheet name="Z02收入支出决算表" sheetId="4" r:id="rId5"/>
    <sheet name="Z03收入决算表" sheetId="5" r:id="rId6"/>
    <sheet name="Z04支出决算表" sheetId="6" r:id="rId7"/>
    <sheet name="Z05支出决算明细表" sheetId="7" r:id="rId8"/>
    <sheet name="Z05_1基本支出决算明细表" sheetId="8" r:id="rId9"/>
    <sheet name="Z05_2项目支出决算明细表" sheetId="9" r:id="rId10"/>
    <sheet name="Z05_3经营支出决算明细表" sheetId="10" r:id="rId11"/>
    <sheet name="Z06项目支出分项目收入支出决算表" sheetId="11" r:id="rId12"/>
    <sheet name="Z07一般公共预算财政拨款收入支出决算表" sheetId="12" r:id="rId13"/>
    <sheet name="Z08一般公共预算财政拨款支出决算明细表" sheetId="13" r:id="rId14"/>
    <sheet name="Z08_1一般公共预算财政拨款基本支出决算明细表" sheetId="14" r:id="rId15"/>
    <sheet name="Z08_2一般公共预算财政拨款项目支出决算明细表" sheetId="15" r:id="rId16"/>
    <sheet name="Z09政府性基金预算财政拨款收入支出决算表" sheetId="16" r:id="rId17"/>
    <sheet name="Z10政府性基金预算财政拨款支出决算明细表" sheetId="17" r:id="rId18"/>
    <sheet name="Z10_1政府性基金预算财政拨款基本支出决算明细表" sheetId="18" r:id="rId19"/>
    <sheet name="Z10_2政府性基金预算财政拨款项目支出决算明细表" sheetId="19" r:id="rId20"/>
    <sheet name="Z11表国有资本经营预算财政拨款收支决算表" sheetId="20" r:id="rId21"/>
    <sheet name="Z12国有资本经营预算财政拨款支出决算明细表" sheetId="21" r:id="rId22"/>
    <sheet name="F01预算支出相关信息表" sheetId="22" r:id="rId23"/>
    <sheet name="F02基本数字表" sheetId="23" r:id="rId24"/>
    <sheet name="F03机构运行信息表" sheetId="24" r:id="rId25"/>
    <sheet name="F04非税收入征缴情况表" sheetId="25" r:id="rId26"/>
    <sheet name="F05基本支出分项目收支情况表" sheetId="26" r:id="rId27"/>
    <sheet name="CS01_1年初结转和结余调整情况表" sheetId="27" r:id="rId28"/>
    <sheet name="CS01_2非财政拨款结余和专用结余年初年末变动情况表" sheetId="28" r:id="rId29"/>
    <sheet name="CS02主要指标变动情况表" sheetId="29" r:id="rId30"/>
    <sheet name="CS03其他收入明细情况表" sheetId="30" r:id="rId31"/>
    <sheet name="CS07住房公积金业务收支情况表" sheetId="31" r:id="rId32"/>
    <sheet name="LH01部门决算量化评价表" sheetId="32" r:id="rId33"/>
    <sheet name="DZ01决算数据与总会计对账表" sheetId="33" r:id="rId34"/>
  </sheets>
  <definedNames>
    <definedName name="Z_08DC836C_112C_4FB4_9B53_2B9370D91932_.wvu.PrintArea" localSheetId="0">封面!$A$2:$L$25</definedName>
    <definedName name="Z_6CD10D0D_8C2A_4B57_9397_FA6591B5B777_.wvu.PrintArea" localSheetId="0">封面!$A$2:$L$25</definedName>
    <definedName name="Z_8A36A126_C489_4CC7_9679_C75A4EDEF310_.wvu.PrintArea" localSheetId="0">封面!$A$2:$L$25</definedName>
    <definedName name="_xlnm.Print_Area" localSheetId="0">封面!$A$2:$J$27</definedName>
    <definedName name="Z_08DC836C_112C_4FB4_9B53_2B9370D91932_.wvu.PrintArea" localSheetId="1">Z01收入支出决算总表!$A$1:$O$40</definedName>
    <definedName name="Z_6CD10D0D_8C2A_4B57_9397_FA6591B5B777_.wvu.PrintArea" localSheetId="1">Z01收入支出决算总表!$A$1:$O$40</definedName>
    <definedName name="Z_8A36A126_C489_4CC7_9679_C75A4EDEF310_.wvu.PrintArea" localSheetId="1">Z01收入支出决算总表!$A$1:$O$40</definedName>
    <definedName name="Z_08DC836C_112C_4FB4_9B53_2B9370D91932_.wvu.PrintArea" localSheetId="2">Z01_1财政拨款收入支出决算总表!$A$1:$AD$39</definedName>
    <definedName name="Z_6CD10D0D_8C2A_4B57_9397_FA6591B5B777_.wvu.PrintArea" localSheetId="2">Z01_1财政拨款收入支出决算总表!$A$1:$AD$39</definedName>
    <definedName name="Z_8A36A126_C489_4CC7_9679_C75A4EDEF310_.wvu.PrintArea" localSheetId="2">Z01_1财政拨款收入支出决算总表!$A$1:$AD$39</definedName>
    <definedName name="Z_08DC836C_112C_4FB4_9B53_2B9370D91932_.wvu.PrintTitles" localSheetId="6">Z05支出决算明细表!$A:$D</definedName>
    <definedName name="Z_6CD10D0D_8C2A_4B57_9397_FA6591B5B777_.wvu.PrintTitles" localSheetId="6">Z05支出决算明细表!$A:$D</definedName>
    <definedName name="Z_8A36A126_C489_4CC7_9679_C75A4EDEF310_.wvu.PrintTitles" localSheetId="6">Z05支出决算明细表!$A:$D</definedName>
    <definedName name="Z_08DC836C_112C_4FB4_9B53_2B9370D91932_.wvu.PrintTitles" localSheetId="8">Z05_2项目支出决算明细表!$A:$D</definedName>
    <definedName name="Z_6CD10D0D_8C2A_4B57_9397_FA6591B5B777_.wvu.PrintTitles" localSheetId="8">Z05_2项目支出决算明细表!$A:$D</definedName>
    <definedName name="Z_8A36A126_C489_4CC7_9679_C75A4EDEF310_.wvu.PrintTitles" localSheetId="8">Z05_2项目支出决算明细表!$A:$D</definedName>
    <definedName name="Z_08DC836C_112C_4FB4_9B53_2B9370D91932_.wvu.PrintTitles" localSheetId="9">Z05_3经营支出决算明细表!$A:$D</definedName>
    <definedName name="Z_6CD10D0D_8C2A_4B57_9397_FA6591B5B777_.wvu.PrintTitles" localSheetId="9">Z05_3经营支出决算明细表!$A:$D</definedName>
    <definedName name="Z_8A36A126_C489_4CC7_9679_C75A4EDEF310_.wvu.PrintTitles" localSheetId="9">Z05_3经营支出决算明细表!$A:$D</definedName>
    <definedName name="_xlnm.Print_Area" localSheetId="10">Z06项目支出分项目收入支出决算表!$A$1:$Y$79</definedName>
    <definedName name="Z_08DC836C_112C_4FB4_9B53_2B9370D91932_.wvu.PrintArea" localSheetId="10">Z06项目支出分项目收入支出决算表!$A$1:$Y$8</definedName>
    <definedName name="Z_6CD10D0D_8C2A_4B57_9397_FA6591B5B777_.wvu.PrintArea" localSheetId="10">Z06项目支出分项目收入支出决算表!$A$1:$Y$8</definedName>
    <definedName name="Z_8A36A126_C489_4CC7_9679_C75A4EDEF310_.wvu.PrintArea" localSheetId="10">Z06项目支出分项目收入支出决算表!$A$1:$Y$8</definedName>
    <definedName name="Z_08DC836C_112C_4FB4_9B53_2B9370D91932_.wvu.PrintArea" localSheetId="11">Z07一般公共预算财政拨款收入支出决算表!$A$1:$T$8</definedName>
    <definedName name="Z_6CD10D0D_8C2A_4B57_9397_FA6591B5B777_.wvu.PrintArea" localSheetId="11">Z07一般公共预算财政拨款收入支出决算表!$A$1:$T$8</definedName>
    <definedName name="Z_8A36A126_C489_4CC7_9679_C75A4EDEF310_.wvu.PrintArea" localSheetId="11">Z07一般公共预算财政拨款收入支出决算表!$A$1:$T$8</definedName>
    <definedName name="_xlnm.Print_Area" localSheetId="11">Z07一般公共预算财政拨款收入支出决算表!$C$1:$V$38</definedName>
    <definedName name="Z_08DC836C_112C_4FB4_9B53_2B9370D91932_.wvu.PrintTitles" localSheetId="12">Z08一般公共预算财政拨款支出决算明细表!$A:$D</definedName>
    <definedName name="Z_6CD10D0D_8C2A_4B57_9397_FA6591B5B777_.wvu.PrintTitles" localSheetId="12">Z08一般公共预算财政拨款支出决算明细表!$A:$D</definedName>
    <definedName name="Z_8A36A126_C489_4CC7_9679_C75A4EDEF310_.wvu.PrintTitles" localSheetId="12">Z08一般公共预算财政拨款支出决算明细表!$A:$D</definedName>
    <definedName name="Z_08DC836C_112C_4FB4_9B53_2B9370D91932_.wvu.PrintTitles" localSheetId="13">Z08_1一般公共预算财政拨款基本支出决算明细表!$A:$D</definedName>
    <definedName name="Z_6CD10D0D_8C2A_4B57_9397_FA6591B5B777_.wvu.PrintTitles" localSheetId="13">Z08_1一般公共预算财政拨款基本支出决算明细表!$A:$D</definedName>
    <definedName name="Z_8A36A126_C489_4CC7_9679_C75A4EDEF310_.wvu.PrintTitles" localSheetId="13">Z08_1一般公共预算财政拨款基本支出决算明细表!$A:$D</definedName>
    <definedName name="Z_08DC836C_112C_4FB4_9B53_2B9370D91932_.wvu.PrintTitles" localSheetId="14">Z08_2一般公共预算财政拨款项目支出决算明细表!$A:$D</definedName>
    <definedName name="Z_6CD10D0D_8C2A_4B57_9397_FA6591B5B777_.wvu.PrintTitles" localSheetId="14">Z08_2一般公共预算财政拨款项目支出决算明细表!$A:$D</definedName>
    <definedName name="Z_8A36A126_C489_4CC7_9679_C75A4EDEF310_.wvu.PrintTitles" localSheetId="14">Z08_2一般公共预算财政拨款项目支出决算明细表!$A:$D</definedName>
    <definedName name="_xlnm.Print_Area" localSheetId="15">Z09政府性基金预算财政拨款收入支出决算表!$A$1:$T$20</definedName>
    <definedName name="Z_08DC836C_112C_4FB4_9B53_2B9370D91932_.wvu.PrintArea" localSheetId="15">Z09政府性基金预算财政拨款收入支出决算表!$A$1:$T$8</definedName>
    <definedName name="Z_6CD10D0D_8C2A_4B57_9397_FA6591B5B777_.wvu.PrintArea" localSheetId="15">Z09政府性基金预算财政拨款收入支出决算表!$A$1:$T$8</definedName>
    <definedName name="Z_8A36A126_C489_4CC7_9679_C75A4EDEF310_.wvu.PrintArea" localSheetId="15">Z09政府性基金预算财政拨款收入支出决算表!$A$1:$T$8</definedName>
    <definedName name="Z_08DC836C_112C_4FB4_9B53_2B9370D91932_.wvu.PrintTitles" localSheetId="16">Z10政府性基金预算财政拨款支出决算明细表!$A:$D</definedName>
    <definedName name="Z_6CD10D0D_8C2A_4B57_9397_FA6591B5B777_.wvu.PrintTitles" localSheetId="16">Z10政府性基金预算财政拨款支出决算明细表!$A:$D</definedName>
    <definedName name="Z_8A36A126_C489_4CC7_9679_C75A4EDEF310_.wvu.PrintTitles" localSheetId="16">Z10政府性基金预算财政拨款支出决算明细表!$A:$D</definedName>
    <definedName name="Z_08DC836C_112C_4FB4_9B53_2B9370D91932_.wvu.PrintTitles" localSheetId="17">Z10_1政府性基金预算财政拨款基本支出决算明细表!$A:$D</definedName>
    <definedName name="Z_6CD10D0D_8C2A_4B57_9397_FA6591B5B777_.wvu.PrintTitles" localSheetId="17">Z10_1政府性基金预算财政拨款基本支出决算明细表!$A:$D</definedName>
    <definedName name="Z_8A36A126_C489_4CC7_9679_C75A4EDEF310_.wvu.PrintTitles" localSheetId="17">Z10_1政府性基金预算财政拨款基本支出决算明细表!$A:$D</definedName>
    <definedName name="Z_08DC836C_112C_4FB4_9B53_2B9370D91932_.wvu.PrintTitles" localSheetId="18">Z10_2政府性基金预算财政拨款项目支出决算明细表!$A:$D</definedName>
    <definedName name="Z_6CD10D0D_8C2A_4B57_9397_FA6591B5B777_.wvu.PrintTitles" localSheetId="18">Z10_2政府性基金预算财政拨款项目支出决算明细表!$A:$D</definedName>
    <definedName name="Z_8A36A126_C489_4CC7_9679_C75A4EDEF310_.wvu.PrintTitles" localSheetId="18">Z10_2政府性基金预算财政拨款项目支出决算明细表!$A:$D</definedName>
    <definedName name="_xlnm.Print_Area" localSheetId="19">Z11表国有资本经营预算财政拨款收支决算表!$A$1:$Z$12</definedName>
    <definedName name="Z_08DC836C_112C_4FB4_9B53_2B9370D91932_.wvu.PrintArea" localSheetId="19">Z11表国有资本经营预算财政拨款收支决算表!$A$1:$V$7</definedName>
    <definedName name="Z_6CD10D0D_8C2A_4B57_9397_FA6591B5B777_.wvu.PrintArea" localSheetId="19">Z11表国有资本经营预算财政拨款收支决算表!$A$1:$V$7</definedName>
    <definedName name="Z_8A36A126_C489_4CC7_9679_C75A4EDEF310_.wvu.PrintArea" localSheetId="19">Z11表国有资本经营预算财政拨款收支决算表!$A$1:$V$7</definedName>
    <definedName name="Z_08DC836C_112C_4FB4_9B53_2B9370D91932_.wvu.PrintTitles" localSheetId="20">Z12国有资本经营预算财政拨款支出决算明细表!$A:$D</definedName>
    <definedName name="Z_6CD10D0D_8C2A_4B57_9397_FA6591B5B777_.wvu.PrintTitles" localSheetId="20">Z12国有资本经营预算财政拨款支出决算明细表!$A:$D</definedName>
    <definedName name="Z_8A36A126_C489_4CC7_9679_C75A4EDEF310_.wvu.PrintTitles" localSheetId="20">Z12国有资本经营预算财政拨款支出决算明细表!$A:$D</definedName>
    <definedName name="_xlnm.Print_Area" localSheetId="22">F02基本数字表!$A$1:$AG$9</definedName>
    <definedName name="Z_08DC836C_112C_4FB4_9B53_2B9370D91932_.wvu.PrintArea" localSheetId="22">F02基本数字表!$A$1:$AF$9</definedName>
    <definedName name="Z_6CD10D0D_8C2A_4B57_9397_FA6591B5B777_.wvu.PrintArea" localSheetId="22">F02基本数字表!$A$1:$AF$9</definedName>
    <definedName name="Z_8A36A126_C489_4CC7_9679_C75A4EDEF310_.wvu.PrintArea" localSheetId="22">F02基本数字表!$A$1:$AF$9</definedName>
    <definedName name="_xlnm.Print_Titles" localSheetId="0">封面!$1:$1</definedName>
    <definedName name="_xlnm.Print_Titles" localSheetId="2">Z01_1财政拨款收入支出决算总表!$A:$E,Z01_1财政拨款收入支出决算总表!$1:$3</definedName>
    <definedName name="_xlnm.Print_Titles" localSheetId="3">Z02收入支出决算表!$A:$D,Z02收入支出决算表!$1:$3</definedName>
    <definedName name="_xlnm.Print_Titles" localSheetId="4">Z03收入决算表!$A:$D,Z03收入决算表!$1:$3</definedName>
    <definedName name="_xlnm.Print_Titles" localSheetId="5">Z04支出决算表!$1:$3</definedName>
    <definedName name="_xlnm.Print_Titles" localSheetId="6">Z05支出决算明细表!$A:$D,Z05支出决算明细表!$1:$6</definedName>
    <definedName name="_xlnm.Print_Titles" localSheetId="7">Z05_1基本支出决算明细表!$A:$D,Z05_1基本支出决算明细表!$1:$6</definedName>
    <definedName name="_xlnm.Print_Titles" localSheetId="8">Z05_2项目支出决算明细表!$A:$D,Z05_2项目支出决算明细表!$1:$6</definedName>
    <definedName name="_xlnm.Print_Titles" localSheetId="9">Z05_3经营支出决算明细表!$A:$D,Z05_3经营支出决算明细表!$1:$6</definedName>
    <definedName name="_xlnm.Print_Titles" localSheetId="10">Z06项目支出分项目收入支出决算表!$A:$D,Z06项目支出分项目收入支出决算表!$1:$6</definedName>
    <definedName name="_xlnm.Print_Titles" localSheetId="11">Z07一般公共预算财政拨款收入支出决算表!$A:$D,Z07一般公共预算财政拨款收入支出决算表!$1:$6</definedName>
    <definedName name="_xlnm.Print_Titles" localSheetId="12">Z08一般公共预算财政拨款支出决算明细表!$A:$D,Z08一般公共预算财政拨款支出决算明细表!$1:$6</definedName>
    <definedName name="_xlnm.Print_Titles" localSheetId="13">Z08_1一般公共预算财政拨款基本支出决算明细表!$A:$D,Z08_1一般公共预算财政拨款基本支出决算明细表!$1:$6</definedName>
    <definedName name="_xlnm.Print_Titles" localSheetId="14">Z08_2一般公共预算财政拨款项目支出决算明细表!$A:$D,Z08_2一般公共预算财政拨款项目支出决算明细表!$1:$6</definedName>
    <definedName name="_xlnm.Print_Titles" localSheetId="15">Z09政府性基金预算财政拨款收入支出决算表!$A:$D,Z09政府性基金预算财政拨款收入支出决算表!$1:$6</definedName>
    <definedName name="_xlnm.Print_Titles" localSheetId="16">Z10政府性基金预算财政拨款支出决算明细表!$A:$D,Z10政府性基金预算财政拨款支出决算明细表!$1:$6</definedName>
    <definedName name="_xlnm.Print_Titles" localSheetId="17">Z10_1政府性基金预算财政拨款基本支出决算明细表!$A:$D,Z10_1政府性基金预算财政拨款基本支出决算明细表!$1:$6</definedName>
    <definedName name="_xlnm.Print_Titles" localSheetId="18">Z10_2政府性基金预算财政拨款项目支出决算明细表!$A:$D,Z10_2政府性基金预算财政拨款项目支出决算明细表!$1:$6</definedName>
    <definedName name="_xlnm.Print_Titles" localSheetId="19">Z11表国有资本经营预算财政拨款收支决算表!$A:$D,Z11表国有资本经营预算财政拨款收支决算表!$1:$6</definedName>
    <definedName name="_xlnm.Print_Titles" localSheetId="20">Z12国有资本经营预算财政拨款支出决算明细表!$A:$D,Z12国有资本经营预算财政拨款支出决算明细表!$1:$6</definedName>
    <definedName name="_xlnm.Print_Titles" localSheetId="22">F02基本数字表!$A:$D,F02基本数字表!$1:$8</definedName>
    <definedName name="_xlnm.Print_Titles" localSheetId="25">F05基本支出分项目收支情况表!$A:$D,F05基本支出分项目收支情况表!$1:$7</definedName>
    <definedName name="_xlnm.Print_Titles" localSheetId="26">CS01_1年初结转和结余调整情况表!$A:$D,CS01_1年初结转和结余调整情况表!$1:$3</definedName>
    <definedName name="_xlnm.Print_Titles" localSheetId="27">CS01_2非财政拨款结余和专用结余年初年末变动情况表!$1:$3</definedName>
    <definedName name="_xlnm.Print_Titles" localSheetId="32">DZ01决算数据与总会计对账表!$A:$D,DZ01决算数据与总会计对账表!$1:$3</definedName>
  </definedNames>
  <calcPr calcId="0" iterate="0" iterateCount="100" iterateDelta="0.001"/>
</workbook>
</file>

<file path=xl/comments1.xml><?xml version="1.0" encoding="utf-8"?>
<comments xmlns="http://schemas.openxmlformats.org/spreadsheetml/2006/main">
  <authors>
    <author>Author</author>
  </authors>
  <commentList>
    <comment ref="F10" authorId="0">
      <text>
        <r>
          <rPr>
            <sz val="9"/>
            <color indexed="81"/>
            <rFont val="Arial"/>
            <family val="2"/>
          </rPr>
          <t>电话号码首位应为“0”</t>
        </r>
      </text>
    </comment>
    <comment ref="E15" authorId="0">
      <text>
        <r>
          <rPr>
            <sz val="9"/>
            <color indexed="81"/>
            <rFont val="Arial"/>
            <family val="2"/>
          </rPr>
          <t>共18位，由登记管理部门代码1位+机构类别代码1位+登记管理机关行政区划码6位+主体标识码9位+校验码1位组成。</t>
        </r>
      </text>
    </comment>
    <comment ref="E16" authorId="0">
      <text>
        <r>
          <rPr>
            <sz val="9"/>
            <color indexed="81"/>
            <rFont val="Arial"/>
            <family val="2"/>
          </rPr>
          <t>组织机构代码应为统一社会信用代码的第9-17位</t>
        </r>
      </text>
    </comment>
    <comment ref="F7" authorId="0">
      <text>
        <r>
          <rPr>
            <sz val="9"/>
            <color indexed="81"/>
            <rFont val="Arial"/>
            <family val="2"/>
          </rPr>
          <t>单位负责人应大于两个汉字</t>
        </r>
      </text>
    </comment>
    <comment ref="F8" authorId="0">
      <text>
        <r>
          <rPr>
            <sz val="9"/>
            <color indexed="81"/>
            <rFont val="Arial"/>
            <family val="2"/>
          </rPr>
          <t>财务负责人应大于两个汉字</t>
        </r>
      </text>
    </comment>
    <comment ref="F9" authorId="0">
      <text>
        <r>
          <rPr>
            <sz val="9"/>
            <color indexed="81"/>
            <rFont val="Arial"/>
            <family val="2"/>
          </rPr>
          <t>填表人应大于两个汉字</t>
        </r>
      </text>
    </comment>
    <comment ref="F11" authorId="0">
      <text>
        <r>
          <rPr>
            <sz val="9"/>
            <color indexed="81"/>
            <rFont val="Arial"/>
            <family val="2"/>
          </rPr>
          <t>单位地址应大于14个字符</t>
        </r>
      </text>
    </comment>
    <comment ref="F12" authorId="0">
      <text>
        <r>
          <rPr>
            <sz val="9"/>
            <color indexed="81"/>
            <rFont val="Arial"/>
            <family val="2"/>
          </rPr>
          <t>邮政编码应为6位数字</t>
        </r>
      </text>
    </comment>
    <comment ref="J25" authorId="0">
      <text>
        <r>
          <rPr>
            <sz val="9"/>
            <color indexed="81"/>
            <rFont val="Arial"/>
            <family val="2"/>
          </rPr>
          <t>连续上报单位应填报上年代码，规则为上年部门决算“组织机构代码”+上年部门决算“报表类型”</t>
        </r>
      </text>
    </comment>
  </commentList>
</comments>
</file>

<file path=xl/comments2.xml><?xml version="1.0" encoding="utf-8"?>
<comments xmlns="http://schemas.openxmlformats.org/spreadsheetml/2006/main">
  <authors>
    <author>Author</author>
  </authors>
  <commentList>
    <comment ref="D8" authorId="0">
      <text>
        <r>
          <rPr>
            <sz val="9"/>
            <color indexed="81"/>
            <rFont val="Arial"/>
            <family val="2"/>
          </rPr>
          <t>请在此处列明每笔本级横向转拨财政款的具体来源、用途等情况。</t>
        </r>
      </text>
    </comment>
    <comment ref="D9" authorId="0">
      <text>
        <r>
          <rPr>
            <sz val="9"/>
            <color indexed="81"/>
            <rFont val="Arial"/>
            <family val="2"/>
          </rPr>
          <t>请在此处列明每笔非本级财政拨款的具体来源、以何种名义从地方申请、用途等情况。</t>
        </r>
      </text>
    </comment>
    <comment ref="D15" authorId="0">
      <text>
        <r>
          <rPr>
            <sz val="9"/>
            <color indexed="81"/>
            <rFont val="Arial"/>
            <family val="2"/>
          </rPr>
          <t>如有，请在此处说明具体内容。</t>
        </r>
      </text>
    </comment>
  </commentList>
</comments>
</file>

<file path=xl/sharedStrings.xml><?xml version="1.0" encoding="utf-8"?>
<sst xmlns="http://schemas.openxmlformats.org/spreadsheetml/2006/main" count="5250" uniqueCount="1108">
  <si>
    <t>附件：</t>
  </si>
  <si>
    <t>无</t>
  </si>
  <si>
    <t>应汇总单位数：</t>
  </si>
  <si>
    <t>实汇总单位数：</t>
  </si>
  <si>
    <t>2023年度部门决算报表</t>
  </si>
  <si>
    <t>单  位  名  称：</t>
  </si>
  <si>
    <t>稷山经济技术开发区管理委员会</t>
  </si>
  <si>
    <t xml:space="preserve"> </t>
  </si>
  <si>
    <t>单 位 负 责 人：</t>
  </si>
  <si>
    <t>郝冰</t>
  </si>
  <si>
    <t xml:space="preserve">       </t>
  </si>
  <si>
    <t>财 务 负 责 人：</t>
  </si>
  <si>
    <t>赵卓</t>
  </si>
  <si>
    <t>填    表    人：</t>
  </si>
  <si>
    <t>王峰狮</t>
  </si>
  <si>
    <t>电  话  号  码：</t>
  </si>
  <si>
    <t>03598500066</t>
  </si>
  <si>
    <t>单  位  地  址：</t>
  </si>
  <si>
    <t>山西省运城市稷山县天信大厦16楼101室</t>
  </si>
  <si>
    <t>邮  政  编  码：</t>
  </si>
  <si>
    <t>043200</t>
  </si>
  <si>
    <t xml:space="preserve">报  送  日  期： </t>
  </si>
  <si>
    <t/>
  </si>
  <si>
    <t xml:space="preserve">    </t>
  </si>
  <si>
    <t xml:space="preserve">  统一社会信用代码：                                                          </t>
  </si>
  <si>
    <t>11141027MB1B419634</t>
  </si>
  <si>
    <t xml:space="preserve">  国民经济行业分类：                                                                    </t>
  </si>
  <si>
    <t>S92国家机构</t>
  </si>
  <si>
    <t xml:space="preserve">  组织机构代码：                                                             </t>
  </si>
  <si>
    <t>MB1B41963</t>
  </si>
  <si>
    <t xml:space="preserve">  预算级次：  1.中央级  2.省级  3.计划单列市 4.市级  5.县区级 6.乡级             </t>
  </si>
  <si>
    <t>5县区级</t>
  </si>
  <si>
    <t xml:space="preserve">  单位代码：                                                                </t>
  </si>
  <si>
    <t>601001稷山经济技术开发区管理委员会</t>
  </si>
  <si>
    <t xml:space="preserve">  报表小类： 0.单户表    1.经费差额表    2.调整表    3.行政单位汇总录入表</t>
  </si>
  <si>
    <t xml:space="preserve">  单位预算级次：                                                                            </t>
  </si>
  <si>
    <t>2二级预算单位</t>
  </si>
  <si>
    <t xml:space="preserve">           4.事业单位汇总录入表    5.经费自理事业单位汇总录入表    6.乡镇汇总录入表</t>
  </si>
  <si>
    <t xml:space="preserve">  单位类型：  1.行政单位  21.行政类事业单位  22.公益一类事业单位  23.公益二类事业单位  </t>
  </si>
  <si>
    <t xml:space="preserve">            7.叠加汇总表    8.其他单位汇总录入表                                  </t>
  </si>
  <si>
    <t>0单户表</t>
  </si>
  <si>
    <t xml:space="preserve">             24.生产经营类事业单位  29.暂未分类事业单位  3.企业  9.其他单位                 </t>
  </si>
  <si>
    <t>22公益一类事业单位</t>
  </si>
  <si>
    <t xml:space="preserve">  新报因素： 0.连续上报    1.新增单位    2.上年应报未报    3.报表类型小类改变  </t>
  </si>
  <si>
    <t xml:space="preserve">  是否参照公务员法管理：1.是  2.否                                                           </t>
  </si>
  <si>
    <t>2否</t>
  </si>
  <si>
    <t xml:space="preserve">            5.纳入部门预算范围    6.隶属关系改变   8.被撤销单位   9.其他                       </t>
  </si>
  <si>
    <t>0连续编报</t>
  </si>
  <si>
    <t xml:space="preserve">  单位经费保障方式：1.全额  2.差额  3.定额  4.自收自支  9.其他</t>
  </si>
  <si>
    <t>1全额</t>
  </si>
  <si>
    <t xml:space="preserve">  是否编制部门预算：1.是  2.否                                                  </t>
  </si>
  <si>
    <t>是</t>
  </si>
  <si>
    <t xml:space="preserve">  执行会计制度：  11.政府会计准则制度  21.企业会计准则  22.小企业会计准则 31.民间非营利组织会计制度</t>
  </si>
  <si>
    <t xml:space="preserve">  是否编制政府财务报告：1.是  2.否                                                </t>
  </si>
  <si>
    <t xml:space="preserve">                 32.军工科研事业单位会计制度   90.其他                                     </t>
  </si>
  <si>
    <t>11政府会计准则制度</t>
  </si>
  <si>
    <t xml:space="preserve">  是否编制行政事业单位国有资产报告：1.是  2.否                                      </t>
  </si>
  <si>
    <t xml:space="preserve">  财政区划代码：                                                                    </t>
  </si>
  <si>
    <t>140824000稷山县</t>
  </si>
  <si>
    <t xml:space="preserve">  上年代码：                                                      </t>
  </si>
  <si>
    <t>MB1B419630</t>
  </si>
  <si>
    <t xml:space="preserve">  部门标识代码：                                      </t>
  </si>
  <si>
    <t>140824000</t>
  </si>
  <si>
    <t>366中华人民共和国商务部</t>
  </si>
  <si>
    <t xml:space="preserve">  备用码 ：                                                                                                                          </t>
  </si>
  <si>
    <t xml:space="preserve">  单位所在地区（国家标准：行政区划代码）：                                            </t>
  </si>
  <si>
    <t>收入支出决算总表</t>
  </si>
  <si>
    <t>财决01表</t>
  </si>
  <si>
    <t>编制单位：稷山经济技术开发区管理委员会</t>
  </si>
  <si>
    <t>金额单位：元</t>
  </si>
  <si>
    <t>收     入</t>
  </si>
  <si>
    <t>支     出</t>
  </si>
  <si>
    <t>项    目</t>
  </si>
  <si>
    <t>行次</t>
  </si>
  <si>
    <t>年初预算数</t>
  </si>
  <si>
    <t>全年预算数</t>
  </si>
  <si>
    <t>决算数</t>
  </si>
  <si>
    <t>项目（按功能分类）</t>
  </si>
  <si>
    <t>项目（按支出性质和经济分类）</t>
  </si>
  <si>
    <t>栏    次</t>
  </si>
  <si>
    <t>1</t>
  </si>
  <si>
    <t>2</t>
  </si>
  <si>
    <t>3</t>
  </si>
  <si>
    <t>4</t>
  </si>
  <si>
    <t>5</t>
  </si>
  <si>
    <t>6</t>
  </si>
  <si>
    <t>一、一般公共预算财政拨款收入</t>
  </si>
  <si>
    <t>一、一般公共服务支出</t>
  </si>
  <si>
    <t>32</t>
  </si>
  <si>
    <t>一、基本支出</t>
  </si>
  <si>
    <t>二、政府性基金预算财政拨款收入</t>
  </si>
  <si>
    <t>二、外交支出</t>
  </si>
  <si>
    <t>33</t>
  </si>
  <si>
    <t xml:space="preserve">      人员经费</t>
  </si>
  <si>
    <t>三、国有资本经营预算财政拨款收入</t>
  </si>
  <si>
    <t>三、国防支出</t>
  </si>
  <si>
    <t>34</t>
  </si>
  <si>
    <t xml:space="preserve">      公用经费</t>
  </si>
  <si>
    <t>四、上级补助收入</t>
  </si>
  <si>
    <t>四、公共安全支出</t>
  </si>
  <si>
    <t>35</t>
  </si>
  <si>
    <t>二、项目支出</t>
  </si>
  <si>
    <t>五、事业收入</t>
  </si>
  <si>
    <t>五、教育支出</t>
  </si>
  <si>
    <t>36</t>
  </si>
  <si>
    <t xml:space="preserve">    其中：基本建设类项目</t>
  </si>
  <si>
    <t>六、经营收入</t>
  </si>
  <si>
    <t>六、科学技术支出</t>
  </si>
  <si>
    <t>37</t>
  </si>
  <si>
    <t>三、上缴上级支出</t>
  </si>
  <si>
    <t>七、附属单位上缴收入</t>
  </si>
  <si>
    <t>7</t>
  </si>
  <si>
    <t>七、文化旅游体育与传媒支出</t>
  </si>
  <si>
    <t>38</t>
  </si>
  <si>
    <t>四、经营支出</t>
  </si>
  <si>
    <t>八、其他收入</t>
  </si>
  <si>
    <t>8</t>
  </si>
  <si>
    <t>八、社会保障和就业支出</t>
  </si>
  <si>
    <t>39</t>
  </si>
  <si>
    <t>五、对附属单位补助支出</t>
  </si>
  <si>
    <t>9</t>
  </si>
  <si>
    <t>九、卫生健康支出</t>
  </si>
  <si>
    <t>40</t>
  </si>
  <si>
    <t>10</t>
  </si>
  <si>
    <t>十、节能环保支出</t>
  </si>
  <si>
    <t>41</t>
  </si>
  <si>
    <t>11</t>
  </si>
  <si>
    <t>十一、城乡社区支出</t>
  </si>
  <si>
    <t>42</t>
  </si>
  <si>
    <t xml:space="preserve">经济分类支出合计 </t>
  </si>
  <si>
    <t>—</t>
  </si>
  <si>
    <t>12</t>
  </si>
  <si>
    <t>十二、农林水支出</t>
  </si>
  <si>
    <t>43</t>
  </si>
  <si>
    <t>一、工资福利支出</t>
  </si>
  <si>
    <t>13</t>
  </si>
  <si>
    <t>十三、交通运输支出</t>
  </si>
  <si>
    <t>44</t>
  </si>
  <si>
    <t>二、商品和服务支出</t>
  </si>
  <si>
    <t>14</t>
  </si>
  <si>
    <t>十四、资源勘探工业信息等支出</t>
  </si>
  <si>
    <t>45</t>
  </si>
  <si>
    <t>三、对个人和家庭的补助</t>
  </si>
  <si>
    <t>15</t>
  </si>
  <si>
    <t>十五、商业服务业等支出</t>
  </si>
  <si>
    <t>46</t>
  </si>
  <si>
    <t>四、债务利息及费用支出</t>
  </si>
  <si>
    <t>16</t>
  </si>
  <si>
    <t>十六、金融支出</t>
  </si>
  <si>
    <t>47</t>
  </si>
  <si>
    <t>五、资本性支出（基本建设）</t>
  </si>
  <si>
    <t>17</t>
  </si>
  <si>
    <t>十七、援助其他地区支出</t>
  </si>
  <si>
    <t>48</t>
  </si>
  <si>
    <t>六、资本性支出</t>
  </si>
  <si>
    <t>18</t>
  </si>
  <si>
    <t>十八、自然资源海洋气象等支出</t>
  </si>
  <si>
    <t>49</t>
  </si>
  <si>
    <t>七、对企业补助（基本建设）</t>
  </si>
  <si>
    <t>19</t>
  </si>
  <si>
    <t>十九、住房保障支出</t>
  </si>
  <si>
    <t>50</t>
  </si>
  <si>
    <t>八、对企业补助</t>
  </si>
  <si>
    <t>20</t>
  </si>
  <si>
    <t>二十、粮油物资储备支出</t>
  </si>
  <si>
    <t>51</t>
  </si>
  <si>
    <t>九、对社会保障基金补助</t>
  </si>
  <si>
    <t>21</t>
  </si>
  <si>
    <t>二十一、国有资本经营预算支出</t>
  </si>
  <si>
    <t>52</t>
  </si>
  <si>
    <t>十、其他支出</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</si>
  <si>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</si>
  <si>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</si>
  <si>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</si>
  <si>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</si>
  <si>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</si>
  <si>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</si>
  <si>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</si>
  <si>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</si>
  <si>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</si>
  <si>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</si>
  <si>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</si>
  <si>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</si>
  <si>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</si>
  <si>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</si>
  <si>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</si>
  <si>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</si>
  <si>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</si>
  <si>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</si>
  <si>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使用非财政拨款结余和专用结余</t>
  </si>
  <si>
    <t>28</t>
  </si>
  <si>
    <t>结余分配</t>
  </si>
  <si>
    <t>年初结转和结余</t>
  </si>
  <si>
    <t>29</t>
  </si>
  <si>
    <t>年末结转和结余</t>
  </si>
  <si>
    <t>30</t>
  </si>
  <si>
    <t xml:space="preserve">                             </t>
  </si>
  <si>
    <t>总计</t>
  </si>
  <si>
    <t>31</t>
  </si>
  <si>
    <t>备注：本套报表金额单位转换时可能存在尾数误差。</t>
  </si>
  <si>
    <t>财政拨款收入支出决算总表</t>
  </si>
  <si>
    <t>财决01-1表</t>
  </si>
  <si>
    <t>项    目  （按功能分类）</t>
  </si>
  <si>
    <t>项 目（按支出性质及经济分类）</t>
  </si>
  <si>
    <t>小计</t>
  </si>
  <si>
    <t>一般公共
预算</t>
  </si>
  <si>
    <t>政府性
基金预算</t>
  </si>
  <si>
    <t>国有资本
经营预算</t>
  </si>
  <si>
    <t>一般公共预算</t>
  </si>
  <si>
    <t>政府性基金预算</t>
  </si>
  <si>
    <t>国有资本经营预算</t>
  </si>
  <si>
    <t>一、一般公共预算</t>
  </si>
  <si>
    <t>59</t>
  </si>
  <si>
    <t>二、政府性基金预算</t>
  </si>
  <si>
    <t xml:space="preserve">   人员经费</t>
  </si>
  <si>
    <t>60</t>
  </si>
  <si>
    <t>三、国有资本经营预算</t>
  </si>
  <si>
    <t xml:space="preserve">   公用经费</t>
  </si>
  <si>
    <t>61</t>
  </si>
  <si>
    <t>62</t>
  </si>
  <si>
    <t xml:space="preserve"> 其中：基本建设类项目</t>
  </si>
  <si>
    <t>63</t>
  </si>
  <si>
    <t>64</t>
  </si>
  <si>
    <t>65</t>
  </si>
  <si>
    <t>66</t>
  </si>
  <si>
    <t>67</t>
  </si>
  <si>
    <t>68</t>
  </si>
  <si>
    <t>经济分类支出合计</t>
  </si>
  <si>
    <t>69</t>
  </si>
  <si>
    <t>70</t>
  </si>
  <si>
    <t>71</t>
  </si>
  <si>
    <t>72</t>
  </si>
  <si>
    <t>73</t>
  </si>
  <si>
    <t>74</t>
  </si>
  <si>
    <t>75</t>
  </si>
  <si>
    <t>76</t>
  </si>
  <si>
    <t>77</t>
  </si>
  <si>
    <t>78</t>
  </si>
  <si>
    <t>79</t>
  </si>
  <si>
    <t>80</t>
  </si>
  <si>
    <t>81</t>
  </si>
  <si>
    <t>82</t>
  </si>
  <si>
    <t>83</t>
  </si>
  <si>
    <t>58</t>
  </si>
  <si>
    <t>84</t>
  </si>
  <si>
    <t>85</t>
  </si>
  <si>
    <t>86</t>
  </si>
  <si>
    <t>87</t>
  </si>
  <si>
    <t>88</t>
  </si>
  <si>
    <t>89</t>
  </si>
  <si>
    <t>90</t>
  </si>
  <si>
    <t>收入支出决算表</t>
  </si>
  <si>
    <t>财决02表</t>
  </si>
  <si>
    <t>本年收入</t>
  </si>
  <si>
    <t>本年支出</t>
  </si>
  <si>
    <t>收支结余</t>
  </si>
  <si>
    <t>支出功能分类科目编码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</si>
  <si>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</si>
  <si>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</si>
  <si>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</si>
  <si>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</si>
  <si>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</si>
  <si>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</si>
  <si>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</si>
  <si>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</si>
  <si>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</si>
  <si>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</si>
  <si>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</si>
  <si>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</si>
  <si>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栏次</t>
  </si>
  <si>
    <t>201</t>
  </si>
  <si>
    <t>一般公共服务支出</t>
  </si>
  <si>
    <t>20103</t>
  </si>
  <si>
    <t xml:space="preserve">　政府办公厅(室)及相关机构事务</t>
  </si>
  <si>
    <t>2010350</t>
  </si>
  <si>
    <t xml:space="preserve">　　事业运行</t>
  </si>
  <si>
    <t>2010399</t>
  </si>
  <si>
    <t xml:space="preserve">　　其他政府办公厅(室)及相关机构事务支出</t>
  </si>
  <si>
    <t>20113</t>
  </si>
  <si>
    <t xml:space="preserve">　商贸事务</t>
  </si>
  <si>
    <t>2011308</t>
  </si>
  <si>
    <t xml:space="preserve">　　招商引资</t>
  </si>
  <si>
    <t>20132</t>
  </si>
  <si>
    <t xml:space="preserve">　组织事务</t>
  </si>
  <si>
    <t>2013299</t>
  </si>
  <si>
    <t xml:space="preserve">　　其他组织事务支出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</si>
  <si>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</si>
  <si>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</si>
  <si>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</si>
  <si>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</si>
  <si>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</si>
  <si>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</si>
  <si>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</si>
  <si>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</si>
  <si>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</si>
  <si>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</si>
  <si>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</si>
  <si>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</si>
  <si>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</si>
  <si>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</si>
  <si>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2101199</t>
  </si>
  <si>
    <t xml:space="preserve">　　其他行政事业单位医疗支出</t>
  </si>
  <si>
    <t>212</t>
  </si>
  <si>
    <t>城乡社区支出</t>
  </si>
  <si>
    <t>21208</t>
  </si>
  <si>
    <t xml:space="preserve">　国有土地使用权出让收入安排的支出</t>
  </si>
  <si>
    <t>2120801</t>
  </si>
  <si>
    <t xml:space="preserve">　　征地和拆迁补偿支出</t>
  </si>
  <si>
    <t>2120899</t>
  </si>
  <si>
    <t xml:space="preserve">　　其他国有土地使用权出让收入安排的支出</t>
  </si>
  <si>
    <t>216</t>
  </si>
  <si>
    <t>商业服务业等支出</t>
  </si>
  <si>
    <t>21602</t>
  </si>
  <si>
    <t xml:space="preserve">　商业流通事务</t>
  </si>
  <si>
    <t>2160299</t>
  </si>
  <si>
    <t xml:space="preserve">　　其他商业流通事务支出</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</si>
  <si>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</si>
  <si>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</si>
  <si>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</si>
  <si>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</si>
  <si>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</si>
  <si>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</si>
  <si>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</si>
  <si>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</si>
  <si>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</si>
  <si>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</si>
  <si>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</si>
  <si>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</si>
  <si>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22999</t>
  </si>
  <si>
    <t xml:space="preserve">　其他支出</t>
  </si>
  <si>
    <t>2299999</t>
  </si>
  <si>
    <t xml:space="preserve">　　其他支出</t>
  </si>
  <si>
    <t>收入决算表</t>
  </si>
  <si>
    <t>财决03表</t>
  </si>
  <si>
    <t>财政拨款收入</t>
  </si>
  <si>
    <t>上级补助收入</t>
  </si>
  <si>
    <t>事业收入</t>
  </si>
  <si>
    <t>经营收入</t>
  </si>
  <si>
    <t>附属单位上缴收入</t>
  </si>
  <si>
    <t>其他收入</t>
  </si>
  <si>
    <t>其中：教育收费</t>
  </si>
  <si>
    <t>支出决算表</t>
  </si>
  <si>
    <t>财决04表</t>
  </si>
  <si>
    <t>基本支出</t>
  </si>
  <si>
    <t>项目支出</t>
  </si>
  <si>
    <t>上缴上级支出</t>
  </si>
  <si>
    <t>经营支出</t>
  </si>
  <si>
    <t>对附属单位补助支出</t>
  </si>
  <si>
    <t>支出决算明细表</t>
  </si>
  <si>
    <t>财决05表</t>
  </si>
  <si>
    <r>
      <rPr>
        <charset val="134"/>
        <rFont val="宋体"/>
        <sz val="10"/>
      </rPr>
      <t xml:space="preserve">项 </t>
    </r>
    <r>
      <rPr>
        <charset val="134"/>
        <rFont val="宋体"/>
        <sz val="10"/>
      </rPr>
      <t xml:space="preserve">   目</t>
    </r>
  </si>
  <si>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</si>
  <si>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</si>
  <si>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</si>
  <si>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</si>
  <si>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</si>
  <si>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</si>
  <si>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</si>
  <si>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</si>
  <si>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</si>
  <si>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</si>
  <si>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</si>
  <si>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</si>
  <si>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</si>
  <si>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</si>
  <si>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</si>
  <si>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</si>
  <si>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</si>
  <si>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  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</si>
  <si>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</si>
  <si>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</si>
  <si>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</si>
  <si>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</si>
  <si>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</si>
  <si>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</si>
  <si>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</si>
  <si>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</si>
  <si>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</si>
  <si>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</si>
  <si>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</si>
  <si>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</si>
  <si>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</si>
  <si>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</si>
  <si>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 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</si>
  <si>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</si>
  <si>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</si>
  <si>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</si>
  <si>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</si>
  <si>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</si>
  <si>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</si>
  <si>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</si>
  <si>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</si>
  <si>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</si>
  <si>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</si>
  <si>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</si>
  <si>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</si>
  <si>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 维护费</t>
  </si>
  <si>
    <t>其他交通费用</t>
  </si>
  <si>
    <t>税金及附加费用</t>
  </si>
  <si>
    <t>其他商品和服务 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</si>
  <si>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</si>
  <si>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</si>
  <si>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</si>
  <si>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</si>
  <si>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</si>
  <si>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</si>
  <si>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</si>
  <si>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</si>
  <si>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</si>
  <si>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</si>
  <si>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</si>
  <si>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</si>
  <si>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</si>
  <si>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</si>
  <si>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</si>
  <si>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</si>
  <si>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</si>
  <si>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</si>
  <si>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</si>
  <si>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</si>
  <si>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</si>
  <si>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 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</si>
  <si>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</si>
  <si>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</si>
  <si>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</si>
  <si>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</si>
  <si>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</si>
  <si>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</si>
  <si>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</si>
  <si>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</si>
  <si>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</si>
  <si>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</si>
  <si>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</si>
  <si>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</si>
  <si>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</si>
  <si>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</si>
  <si>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</si>
  <si>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</si>
  <si>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 补助</t>
  </si>
  <si>
    <t>补充全国社会保障基金</t>
  </si>
  <si>
    <t>对机关事业单位 职业年金的补助</t>
  </si>
  <si>
    <t>国家赔偿费用支出</t>
  </si>
  <si>
    <t>对民间非营利组织和群众性自治组织补贴</t>
  </si>
  <si>
    <t>经常性赠与</t>
  </si>
  <si>
    <t>资本性赠与</t>
  </si>
  <si>
    <t>109</t>
  </si>
  <si>
    <t>110</t>
  </si>
  <si>
    <t xml:space="preserve">　　政府办公厅(室)及相关机构事务</t>
  </si>
  <si>
    <t xml:space="preserve">　　　　事业运行</t>
  </si>
  <si>
    <t xml:space="preserve">　　　　其他政府办公厅(室)及相关机构事务支出</t>
  </si>
  <si>
    <t xml:space="preserve">　　商贸事务</t>
  </si>
  <si>
    <t xml:space="preserve">　　　　招商引资</t>
  </si>
  <si>
    <t xml:space="preserve">　　组织事务</t>
  </si>
  <si>
    <t xml:space="preserve">　　　　其他组织事务支出</t>
  </si>
  <si>
    <t xml:space="preserve">　　行政事业单位养老支出</t>
  </si>
  <si>
    <t xml:space="preserve">　　　　机关事业单位基本养老保险缴费支出</t>
  </si>
  <si>
    <t xml:space="preserve">　　　　机关事业单位职业年金缴费支出</t>
  </si>
  <si>
    <t xml:space="preserve">　　行政事业单位医疗</t>
  </si>
  <si>
    <t xml:space="preserve">　　　　事业单位医疗</t>
  </si>
  <si>
    <t xml:space="preserve">　　　　其他行政事业单位医疗支出</t>
  </si>
  <si>
    <t xml:space="preserve">　　国有土地使用权出让收入安排的支出</t>
  </si>
  <si>
    <t xml:space="preserve">　　　　征地和拆迁补偿支出</t>
  </si>
  <si>
    <t xml:space="preserve">　　　　其他国有土地使用权出让收入安排的支出</t>
  </si>
  <si>
    <t xml:space="preserve">　　商业流通事务</t>
  </si>
  <si>
    <t xml:space="preserve">　　　　其他商业流通事务支出</t>
  </si>
  <si>
    <t xml:space="preserve">　　住房改革支出</t>
  </si>
  <si>
    <t xml:space="preserve">　　　　住房公积金</t>
  </si>
  <si>
    <t xml:space="preserve">　　其他政府性基金及对应专项债务收入安排的支出</t>
  </si>
  <si>
    <t xml:space="preserve">　　　　其他地方自行试点项目收益专项债券收入安排的支出</t>
  </si>
  <si>
    <t xml:space="preserve">　　　　其他支出</t>
  </si>
  <si>
    <t>注：本表为自动生成表。</t>
  </si>
  <si>
    <t>基本支出决算明细表</t>
  </si>
  <si>
    <t>财决05-1表</t>
  </si>
  <si>
    <t>公务员医疗补助 缴费</t>
  </si>
  <si>
    <t>公务用车运行维护费</t>
  </si>
  <si>
    <t>91</t>
  </si>
  <si>
    <t>92</t>
  </si>
  <si>
    <t>93</t>
  </si>
  <si>
    <t>94</t>
  </si>
  <si>
    <t>95</t>
  </si>
  <si>
    <t>96</t>
  </si>
  <si>
    <t>97</t>
  </si>
  <si>
    <t>98</t>
  </si>
  <si>
    <t>99</t>
  </si>
  <si>
    <t>100</t>
  </si>
  <si>
    <t>101</t>
  </si>
  <si>
    <t>102</t>
  </si>
  <si>
    <t>103</t>
  </si>
  <si>
    <t>104</t>
  </si>
  <si>
    <t>105</t>
  </si>
  <si>
    <t>项目支出决算明细表</t>
  </si>
  <si>
    <t>财决05-2表</t>
  </si>
  <si>
    <t>科目名称（二级项目名称）</t>
  </si>
  <si>
    <t>二级项目代码</t>
  </si>
  <si>
    <t>二级项目类别</t>
  </si>
  <si>
    <t>一级项目名称</t>
  </si>
  <si>
    <t>一级项目代码</t>
  </si>
  <si>
    <t>基建项目属性</t>
  </si>
  <si>
    <t>是否横向 标识</t>
  </si>
  <si>
    <t>-</t>
  </si>
  <si>
    <t xml:space="preserve">　　　行政审批经费</t>
  </si>
  <si>
    <t>14082423601T200000005</t>
  </si>
  <si>
    <t>特定目标类</t>
  </si>
  <si>
    <t>开发区运行经费</t>
  </si>
  <si>
    <t>14082423601T100000002</t>
  </si>
  <si>
    <t>非基建项目</t>
  </si>
  <si>
    <t xml:space="preserve">　　　经开翟店园区占地租赁费</t>
  </si>
  <si>
    <t>14082423601T200000006</t>
  </si>
  <si>
    <t>占地补偿款</t>
  </si>
  <si>
    <t>14082423901T100000063</t>
  </si>
  <si>
    <t xml:space="preserve">　　　环卫车运行经费</t>
  </si>
  <si>
    <t>14082423601T200000008</t>
  </si>
  <si>
    <t xml:space="preserve">　　　园区管理维护费</t>
  </si>
  <si>
    <t>14082423601T200000009</t>
  </si>
  <si>
    <t xml:space="preserve">　　　办公用房租赁</t>
  </si>
  <si>
    <t>14082423601T200000013</t>
  </si>
  <si>
    <t>开发区办公用房租赁及附属设备运行经费</t>
  </si>
  <si>
    <t>14082423601T100000001</t>
  </si>
  <si>
    <t xml:space="preserve">　　　办公用房及附属设备运行成本支出</t>
  </si>
  <si>
    <t>14082423601T200000014</t>
  </si>
  <si>
    <t xml:space="preserve">　　　化工园区认定组卷</t>
  </si>
  <si>
    <t>14082423601T200000016</t>
  </si>
  <si>
    <t>化工园区认定组卷</t>
  </si>
  <si>
    <t>14082423601T100000003</t>
  </si>
  <si>
    <t xml:space="preserve">　　　开发区绩效工资</t>
  </si>
  <si>
    <t>14082423601T200000017</t>
  </si>
  <si>
    <t>开发区绩效工资</t>
  </si>
  <si>
    <t>14082423601T100000004</t>
  </si>
  <si>
    <t xml:space="preserve">　　　绿化养护经费</t>
  </si>
  <si>
    <t>14082423601T200000020</t>
  </si>
  <si>
    <t>绿化养护经费</t>
  </si>
  <si>
    <t>14082423601T100000005</t>
  </si>
  <si>
    <t xml:space="preserve">　　　开发区临时人员工资</t>
  </si>
  <si>
    <t>14082423601T200000027</t>
  </si>
  <si>
    <t>公共预算支出项目</t>
  </si>
  <si>
    <t>14082423903T100000047</t>
  </si>
  <si>
    <t xml:space="preserve">　　　化工园区安全监管人员工资</t>
  </si>
  <si>
    <t>14082423601T200000048</t>
  </si>
  <si>
    <t>省对市县均衡性转移支付</t>
  </si>
  <si>
    <t>14082423901T100000222</t>
  </si>
  <si>
    <t xml:space="preserve">　　　经开区临时人员工资</t>
  </si>
  <si>
    <t>14082423601T200000050</t>
  </si>
  <si>
    <t>第三批支持基层落实减税降费和重点民生等转移支付资金预算</t>
  </si>
  <si>
    <t>14082423901T100000326</t>
  </si>
  <si>
    <t xml:space="preserve">　　　招商引资经费</t>
  </si>
  <si>
    <t>14082423601T200000007</t>
  </si>
  <si>
    <t xml:space="preserve">　　　经开区党建指导员工作补助经费</t>
  </si>
  <si>
    <t>14082423601T200000029</t>
  </si>
  <si>
    <t>项目支出(公共预算安排)</t>
  </si>
  <si>
    <t>14082423902T100000040</t>
  </si>
  <si>
    <t xml:space="preserve">　　　开发区非公企业党委党员培训工作经费</t>
  </si>
  <si>
    <t>14082423601T200000033</t>
  </si>
  <si>
    <t>党员教育培训经费</t>
  </si>
  <si>
    <t>14082423902T100000011</t>
  </si>
  <si>
    <t xml:space="preserve">　　　开发区非公企业党委党员教育培训工作经费</t>
  </si>
  <si>
    <t>14082423601T200000034</t>
  </si>
  <si>
    <t xml:space="preserve">　　　全省两新组织联合党组织、兼职党建工作指导员工作经费省级补助资金</t>
  </si>
  <si>
    <t>14082423601T200000039</t>
  </si>
  <si>
    <t>全省两新组织联合党组织、兼职党建工作指导员工作经费省级补助资金</t>
  </si>
  <si>
    <t>14082423902T100000012</t>
  </si>
  <si>
    <t xml:space="preserve">　　　经开党建指导员工作补助经费</t>
  </si>
  <si>
    <t>14082423601T200000041</t>
  </si>
  <si>
    <t xml:space="preserve">　　　开发区非公企业联合党组织党建工作经费</t>
  </si>
  <si>
    <t>14082423601T200000042</t>
  </si>
  <si>
    <t xml:space="preserve">　　　经开区非公企业党组织党建工作经费</t>
  </si>
  <si>
    <t>14082423601T200000043</t>
  </si>
  <si>
    <t>非公经济组织和社会组织党组织市级补助经费</t>
  </si>
  <si>
    <t>14082423902T100000113</t>
  </si>
  <si>
    <t xml:space="preserve">　　　党建工作指导员补助经费</t>
  </si>
  <si>
    <t>14082423601T200000045</t>
  </si>
  <si>
    <t>党建工作指导员补助经费</t>
  </si>
  <si>
    <t>14082423902T100000112</t>
  </si>
  <si>
    <t xml:space="preserve">　　　西社标准化厂房土地储备项目</t>
  </si>
  <si>
    <t>14082423601T200000051</t>
  </si>
  <si>
    <t>政府性基金支出项目</t>
  </si>
  <si>
    <t>14082423903T100000006</t>
  </si>
  <si>
    <t xml:space="preserve">　　　西社园区标准化厂房挂牌土地相关税费</t>
  </si>
  <si>
    <t>14082423601T200000057</t>
  </si>
  <si>
    <t xml:space="preserve">　　　翟店园区公租房回购</t>
  </si>
  <si>
    <t>14082423601T200000002</t>
  </si>
  <si>
    <t xml:space="preserve">　　　化工园区总体规划和产业规划</t>
  </si>
  <si>
    <t>14082423601T200000010</t>
  </si>
  <si>
    <t xml:space="preserve">　　　稷山经济技术开发区智慧园区管理平台</t>
  </si>
  <si>
    <t>14082423601T200000011</t>
  </si>
  <si>
    <t xml:space="preserve">　　　化工园区事故废水分析报告</t>
  </si>
  <si>
    <t>14082423601T200000015</t>
  </si>
  <si>
    <t xml:space="preserve">　　　稷山经济技术开发区西社园区振西大街灾后重建</t>
  </si>
  <si>
    <t>14082423601T200000024</t>
  </si>
  <si>
    <t xml:space="preserve">　　　稷山经济技术开发区智慧园区管理平台项目</t>
  </si>
  <si>
    <t>14082423601T200000035</t>
  </si>
  <si>
    <t xml:space="preserve">　　　原西社管委会兴稷大道工程款</t>
  </si>
  <si>
    <t>14082423601T200000037</t>
  </si>
  <si>
    <t xml:space="preserve">　　　稷山经开区原西社园区搬迁区小学回购尾款</t>
  </si>
  <si>
    <t>14082423601T200000038</t>
  </si>
  <si>
    <t xml:space="preserve">　　　稷山循环经济扶持资金</t>
  </si>
  <si>
    <t>14082423601T200000046</t>
  </si>
  <si>
    <t xml:space="preserve">　　　稷山经济技术开发区西社化工园区安全风险等级复核和安全整治提升项目经费</t>
  </si>
  <si>
    <t>14082423601T200000047</t>
  </si>
  <si>
    <t xml:space="preserve">　　　稷山经济技术开发区西社化工园区突发环境应急预案费用</t>
  </si>
  <si>
    <t>14082423601T200000052</t>
  </si>
  <si>
    <t xml:space="preserve">　　　稷山经济技术开发区西社化工园区消防工程</t>
  </si>
  <si>
    <t>14082423601T200000053</t>
  </si>
  <si>
    <t xml:space="preserve">　　　全市开发区考核奖励资金</t>
  </si>
  <si>
    <t>14082423601T200000026</t>
  </si>
  <si>
    <t>开发区考核资金</t>
  </si>
  <si>
    <t>14082423903T100000043</t>
  </si>
  <si>
    <t xml:space="preserve">　　　稷山经济技术开发区西社工业园区污水处理工程</t>
  </si>
  <si>
    <t>14082423601T200000025</t>
  </si>
  <si>
    <t>2023年专债项目</t>
  </si>
  <si>
    <t>14082423901T100000101</t>
  </si>
  <si>
    <t xml:space="preserve">　　　稷山经济技术开发区西社工业园区污水处理工程（2023专债项目）</t>
  </si>
  <si>
    <t>14082423601T200000049</t>
  </si>
  <si>
    <t>2023年专项债券项目</t>
  </si>
  <si>
    <t>14082423901T100000138</t>
  </si>
  <si>
    <t xml:space="preserve">　　　公益岗工资</t>
  </si>
  <si>
    <t>140824000TZYY06364128</t>
  </si>
  <si>
    <t xml:space="preserve">　　　非财政非专项资金</t>
  </si>
  <si>
    <t>140824000TZYY86438802</t>
  </si>
  <si>
    <t>运转类-其他运转类</t>
  </si>
  <si>
    <t xml:space="preserve">　　　第三产业、新兴产业扶持资金</t>
  </si>
  <si>
    <t>14082423601T200000001</t>
  </si>
  <si>
    <t>第三产业、新兴产业扶持资金</t>
  </si>
  <si>
    <t>14082423901T100000095</t>
  </si>
  <si>
    <t xml:space="preserve">　　　循环经济扶持资金</t>
  </si>
  <si>
    <t>14082423601T200000023</t>
  </si>
  <si>
    <t>第三产业新兴产业扶持资金</t>
  </si>
  <si>
    <t>14082423903T100000033</t>
  </si>
  <si>
    <t xml:space="preserve">　　　循环经济扶持资金(经开区)</t>
  </si>
  <si>
    <t>14082423601T200000032</t>
  </si>
  <si>
    <t>经营支出决算明细表</t>
  </si>
  <si>
    <t>财决05-3表</t>
  </si>
  <si>
    <t>委 托业务经费</t>
  </si>
  <si>
    <t>项目支出分项目收入支出决算表</t>
  </si>
  <si>
    <t>财决06表</t>
  </si>
  <si>
    <t>资金来源</t>
  </si>
  <si>
    <t>支出数</t>
  </si>
  <si>
    <t>是否横向标识</t>
  </si>
  <si>
    <t>财政拨款</t>
  </si>
  <si>
    <r>
      <rPr>
        <charset val="134"/>
        <rFont val="宋体"/>
        <sz val="10"/>
      </rPr>
      <t>其他</t>
    </r>
    <r>
      <rPr>
        <charset val="134"/>
        <rFont val="宋体"/>
        <sz val="10"/>
      </rPr>
      <t>资金</t>
    </r>
  </si>
  <si>
    <t>其他资金</t>
  </si>
  <si>
    <t>其中：财政拨款结转和结余</t>
  </si>
  <si>
    <t>其中：基本建设 支出拨款</t>
  </si>
  <si>
    <t>财政拨款结转</t>
  </si>
  <si>
    <t>财政拨款结余</t>
  </si>
  <si>
    <t xml:space="preserve">　　　防汛基层党员及受灾严重的党员群众</t>
  </si>
  <si>
    <t>140824000TZYY53154723</t>
  </si>
  <si>
    <t xml:space="preserve">　　　党员教育培训和开展活动费用</t>
  </si>
  <si>
    <t>140824000TZYY83632318</t>
  </si>
  <si>
    <t xml:space="preserve">　　　组织部返还党费</t>
  </si>
  <si>
    <t>140824000TZYY87967588</t>
  </si>
  <si>
    <t xml:space="preserve">　　　非公组织下拨党费</t>
  </si>
  <si>
    <t>140824000TZYY92200170</t>
  </si>
  <si>
    <t>一般公共预算财政拨款收入支出决算表</t>
  </si>
  <si>
    <t>财决07表</t>
  </si>
  <si>
    <r>
      <rPr>
        <charset val="134"/>
        <rFont val="宋体"/>
        <sz val="10"/>
      </rPr>
      <t xml:space="preserve">项 </t>
    </r>
    <r>
      <rPr>
        <charset val="134"/>
        <color rgb="FF000000"/>
        <rFont val="宋体"/>
        <sz val="10"/>
      </rPr>
      <t xml:space="preserve">   </t>
    </r>
    <r>
      <rPr>
        <charset val="134"/>
        <rFont val="宋体"/>
        <sz val="10"/>
      </rPr>
      <t>目</t>
    </r>
  </si>
  <si>
    <t xml:space="preserve">本年支出 </t>
  </si>
  <si>
    <t>项目支出结转和 结余</t>
  </si>
  <si>
    <t xml:space="preserve">基本支出  </t>
  </si>
  <si>
    <t>人员经费</t>
  </si>
  <si>
    <t>公用经费</t>
  </si>
  <si>
    <t>项目支出结转</t>
  </si>
  <si>
    <t>项目支出结余</t>
  </si>
  <si>
    <t>一般公共预算财政拨款支出决算明细表</t>
  </si>
  <si>
    <r>
      <rPr>
        <charset val="134"/>
        <rFont val="宋体"/>
        <sz val="10"/>
      </rPr>
      <t>财决0</t>
    </r>
    <r>
      <rPr>
        <charset val="134"/>
        <rFont val="宋体"/>
        <sz val="10"/>
      </rPr>
      <t>8</t>
    </r>
    <r>
      <rPr>
        <charset val="134"/>
        <rFont val="宋体"/>
        <sz val="10"/>
      </rPr>
      <t>表</t>
    </r>
  </si>
  <si>
    <t>机关事业单位基本养老 保险缴费</t>
  </si>
  <si>
    <t>一般公共预算财政拨款基本支出决算明细表</t>
  </si>
  <si>
    <r>
      <rPr>
        <charset val="134"/>
        <rFont val="宋体"/>
        <sz val="10"/>
      </rPr>
      <t>财决0</t>
    </r>
    <r>
      <rPr>
        <charset val="134"/>
        <rFont val="宋体"/>
        <sz val="10"/>
      </rPr>
      <t>8</t>
    </r>
    <r>
      <rPr>
        <charset val="134"/>
        <rFont val="宋体"/>
        <sz val="10"/>
      </rPr>
      <t>-1表</t>
    </r>
  </si>
  <si>
    <t>一般公共预算财政拨款项目支出决算明细表</t>
  </si>
  <si>
    <r>
      <rPr>
        <charset val="134"/>
        <rFont val="宋体"/>
        <sz val="10"/>
      </rPr>
      <t>财决0</t>
    </r>
    <r>
      <rPr>
        <charset val="134"/>
        <rFont val="宋体"/>
        <sz val="10"/>
      </rPr>
      <t>8</t>
    </r>
    <r>
      <rPr>
        <charset val="134"/>
        <rFont val="宋体"/>
        <sz val="10"/>
      </rPr>
      <t>-2表</t>
    </r>
  </si>
  <si>
    <t>政府性基金预算财政拨款收入支出决算表</t>
  </si>
  <si>
    <t>财决09表</t>
  </si>
  <si>
    <t>政府性基金预算财政拨款支出决算明细表</t>
  </si>
  <si>
    <t>财决10表</t>
  </si>
  <si>
    <t>政府性基金预算财政拨款基本支出决算明细表</t>
  </si>
  <si>
    <r>
      <rPr>
        <charset val="134"/>
        <rFont val="宋体"/>
        <sz val="10"/>
      </rPr>
      <t>财决1</t>
    </r>
    <r>
      <rPr>
        <charset val="134"/>
        <rFont val="宋体"/>
        <sz val="10"/>
      </rPr>
      <t>0</t>
    </r>
    <r>
      <rPr>
        <charset val="134"/>
        <rFont val="宋体"/>
        <sz val="10"/>
      </rPr>
      <t>-1表</t>
    </r>
  </si>
  <si>
    <t>公务员医疗补助缴费</t>
  </si>
  <si>
    <t>政府性基金预算财政拨款项目支出决算明细表</t>
  </si>
  <si>
    <r>
      <rPr>
        <charset val="134"/>
        <rFont val="宋体"/>
        <sz val="10"/>
      </rPr>
      <t>财决1</t>
    </r>
    <r>
      <rPr>
        <charset val="134"/>
        <rFont val="宋体"/>
        <sz val="10"/>
      </rPr>
      <t>0</t>
    </r>
    <r>
      <rPr>
        <charset val="134"/>
        <rFont val="宋体"/>
        <sz val="10"/>
      </rPr>
      <t>-2表</t>
    </r>
  </si>
  <si>
    <t>国有资本经营预算财政拨款收入支出决算表</t>
  </si>
  <si>
    <t>财决11表</t>
  </si>
  <si>
    <t>项目名称(方向)</t>
  </si>
  <si>
    <t>结转</t>
  </si>
  <si>
    <t>结余</t>
  </si>
  <si>
    <t>对个人和家庭的 补助</t>
  </si>
  <si>
    <t>债务利息及费用 支出</t>
  </si>
  <si>
    <t>对社会保障基金 补助</t>
  </si>
  <si>
    <t>国有资本经营预算财政拨款支出决算明细表</t>
  </si>
  <si>
    <r>
      <rPr>
        <charset val="134"/>
        <rFont val="宋体"/>
        <sz val="10"/>
      </rPr>
      <t>财决1</t>
    </r>
    <r>
      <rPr>
        <charset val="134"/>
        <rFont val="宋体"/>
        <sz val="10"/>
      </rPr>
      <t>2表</t>
    </r>
  </si>
  <si>
    <t>项目名称（方向）</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</si>
  <si>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</si>
  <si>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</si>
  <si>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</si>
  <si>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</si>
  <si>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</si>
  <si>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</si>
  <si>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</si>
  <si>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</si>
  <si>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</si>
  <si>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</si>
  <si>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</si>
  <si>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</si>
  <si>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</si>
  <si>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</si>
  <si>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 xml:space="preserve">    其中：银行存款</t>
  </si>
  <si>
    <t xml:space="preserve">     1.财政拨款结转</t>
  </si>
  <si>
    <t>（二）财政应返还额度</t>
  </si>
  <si>
    <t xml:space="preserve">         一般公共预算财政拨款结转</t>
  </si>
  <si>
    <t>（三）固定资产原值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</si>
  <si>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</si>
  <si>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</si>
  <si>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</si>
  <si>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</si>
  <si>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</si>
  <si>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</si>
  <si>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</si>
  <si>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</si>
  <si>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</si>
  <si>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</si>
  <si>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</si>
  <si>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</si>
  <si>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</si>
  <si>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</si>
  <si>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</si>
  <si>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</si>
  <si>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</si>
  <si>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</si>
  <si>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</si>
  <si>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</si>
  <si>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</si>
  <si>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</si>
  <si>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</si>
  <si>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（四）在建工程</t>
  </si>
  <si>
    <t>二、负债信息</t>
  </si>
  <si>
    <t>（一）借款</t>
  </si>
  <si>
    <t>（二）应缴财政款</t>
  </si>
  <si>
    <t>（三）应付职工薪酬</t>
  </si>
  <si>
    <t>备注：本表房屋、车辆按原值反映。</t>
  </si>
  <si>
    <t>基本数字表</t>
  </si>
  <si>
    <t>财决附02表</t>
  </si>
  <si>
    <t>单位：个、人</t>
  </si>
  <si>
    <t>年末机构数</t>
  </si>
  <si>
    <t>年末职工人数</t>
  </si>
  <si>
    <t>年末其他人员</t>
  </si>
  <si>
    <t>年末学生人数</t>
  </si>
  <si>
    <t>年末遗属人员</t>
  </si>
  <si>
    <t>人员总计</t>
  </si>
  <si>
    <t>一般公共预算财政拨款开支人员</t>
  </si>
  <si>
    <t>政府性基金预算财政拨款开支人员</t>
  </si>
  <si>
    <t>经费自理人员</t>
  </si>
  <si>
    <t>其中：</t>
  </si>
  <si>
    <t>独立编制机构数</t>
  </si>
  <si>
    <t>独立核算机构数</t>
  </si>
  <si>
    <t>在职 人员</t>
  </si>
  <si>
    <t>离休  人员</t>
  </si>
  <si>
    <t>退休  人员</t>
  </si>
  <si>
    <t>在职人员</t>
  </si>
  <si>
    <t>行政人员</t>
  </si>
  <si>
    <t>参照公务员法管理事业人员</t>
  </si>
  <si>
    <t>非参公事业人员</t>
  </si>
  <si>
    <t>机构运行信息表</t>
  </si>
  <si>
    <t>财决附03表</t>
  </si>
  <si>
    <t>统计数</t>
  </si>
  <si>
    <t>一、“三公”经费支出</t>
  </si>
  <si>
    <t>五、资产信息</t>
  </si>
  <si>
    <t>（一）支出合计</t>
  </si>
  <si>
    <t>（一）公务用车（辆）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</si>
  <si>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</si>
  <si>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</si>
  <si>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</si>
  <si>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</si>
  <si>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</si>
  <si>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</si>
  <si>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</si>
  <si>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</si>
  <si>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</si>
  <si>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</si>
  <si>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</si>
  <si>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</si>
  <si>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</si>
  <si>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</si>
  <si>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</si>
  <si>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</si>
  <si>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（二）相关统计数</t>
  </si>
  <si>
    <t>（二）单价100万元（含）以上设备（不含车辆）</t>
  </si>
  <si>
    <t xml:space="preserve">    1．因公出国（境）团组数（个）</t>
  </si>
  <si>
    <t>六、政府采购支出信息</t>
  </si>
  <si>
    <t xml:space="preserve">    2．因公出国（境）人次数（人）</t>
  </si>
  <si>
    <t>（一）政府采购支出合计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</si>
  <si>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</si>
  <si>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</si>
  <si>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</si>
  <si>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</si>
  <si>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</si>
  <si>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</si>
  <si>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</si>
  <si>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</si>
  <si>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</si>
  <si>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</si>
  <si>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</si>
  <si>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</si>
  <si>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</si>
  <si>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（一）离休人员</t>
  </si>
  <si>
    <t xml:space="preserve">    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</si>
  <si>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</si>
  <si>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</si>
  <si>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</si>
  <si>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</si>
  <si>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</si>
  <si>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</si>
  <si>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</si>
  <si>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</si>
  <si>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</si>
  <si>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</si>
  <si>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</si>
  <si>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</si>
  <si>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</si>
  <si>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</si>
  <si>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财决附04表</t>
  </si>
  <si>
    <t>已缴国库</t>
  </si>
  <si>
    <t>已缴财政专户</t>
  </si>
  <si>
    <t>收入分类科目编码</t>
  </si>
  <si>
    <t>缴入本级国库</t>
  </si>
  <si>
    <t>缴入非本级国库</t>
  </si>
  <si>
    <t>缴入本级财政专户</t>
  </si>
  <si>
    <t>缴入非本级财政专户</t>
  </si>
  <si>
    <t>目</t>
  </si>
  <si>
    <t>10301</t>
  </si>
  <si>
    <t xml:space="preserve">　一、政府性基金收入</t>
  </si>
  <si>
    <t>10302</t>
  </si>
  <si>
    <t xml:space="preserve">　二、专项收入</t>
  </si>
  <si>
    <t>1030203</t>
  </si>
  <si>
    <t xml:space="preserve">　　教育费附加收入</t>
  </si>
  <si>
    <t>1030216</t>
  </si>
  <si>
    <t xml:space="preserve">　　地方教育附加收入</t>
  </si>
  <si>
    <t>103020301</t>
  </si>
  <si>
    <t xml:space="preserve">　　　教育费附加收入</t>
  </si>
  <si>
    <t>103021601</t>
  </si>
  <si>
    <t xml:space="preserve">　　　地方教育附加收入</t>
  </si>
  <si>
    <t>10304</t>
  </si>
  <si>
    <t xml:space="preserve">　三、行政事业性收费收入</t>
  </si>
  <si>
    <t>10305</t>
  </si>
  <si>
    <t xml:space="preserve">　四、罚没收入</t>
  </si>
  <si>
    <t>10306</t>
  </si>
  <si>
    <t xml:space="preserve">　五、国有资本经营收入</t>
  </si>
  <si>
    <t>10307</t>
  </si>
  <si>
    <t xml:space="preserve">　六、国有资源（资产）有偿使用收入</t>
  </si>
  <si>
    <t>1030706</t>
  </si>
  <si>
    <t xml:space="preserve">　　非经营性国有资产收入</t>
  </si>
  <si>
    <t>103070601</t>
  </si>
  <si>
    <t xml:space="preserve">　　　行政单位国有资产出租、出借收入</t>
  </si>
  <si>
    <t>103070604</t>
  </si>
  <si>
    <t xml:space="preserve">　　　事业单位国有资产出租出借收入</t>
  </si>
  <si>
    <t>10308</t>
  </si>
  <si>
    <t xml:space="preserve">　七、捐赠收入</t>
  </si>
  <si>
    <t>10309</t>
  </si>
  <si>
    <t xml:space="preserve">　八、政府住房基金收入</t>
  </si>
  <si>
    <t>10399</t>
  </si>
  <si>
    <t xml:space="preserve">　九、其他收入</t>
  </si>
  <si>
    <t>基本支出分项目收支情况表</t>
  </si>
  <si>
    <t>财决附05表</t>
  </si>
  <si>
    <t>其中：财政拨款结转</t>
  </si>
  <si>
    <t xml:space="preserve">　　　人员类项目</t>
  </si>
  <si>
    <t>14082422601R200000002</t>
  </si>
  <si>
    <t>人员类</t>
  </si>
  <si>
    <t>人员类项目</t>
  </si>
  <si>
    <t xml:space="preserve">　　　公用经费项目</t>
  </si>
  <si>
    <t>14082422601Y200000002</t>
  </si>
  <si>
    <t>公用经费项目</t>
  </si>
  <si>
    <t>附表1-1：</t>
  </si>
  <si>
    <t>年初结转和结余调整情况表</t>
  </si>
  <si>
    <t>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</si>
  <si>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</si>
  <si>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</si>
  <si>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</si>
  <si>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</si>
  <si>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</si>
  <si>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</si>
  <si>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</si>
  <si>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</si>
  <si>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</si>
  <si>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</si>
  <si>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</si>
  <si>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</si>
  <si>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</si>
  <si>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我单位去年代管资金户未做决算，本年进行调整期初数。</t>
  </si>
  <si>
    <t>附表1-2：</t>
  </si>
  <si>
    <t xml:space="preserve">非财政拨款结余和专用结余年初年末变动情况表 </t>
  </si>
  <si>
    <t>调整前年初数</t>
  </si>
  <si>
    <t>年初数变动情况</t>
  </si>
  <si>
    <t>调整后年初数</t>
  </si>
  <si>
    <t>本年变动情况
（行政单位）</t>
  </si>
  <si>
    <t>本年变动情况（事业单位）</t>
  </si>
  <si>
    <t>以前年度支出收回</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</si>
  <si>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</si>
  <si>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</si>
  <si>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</si>
  <si>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</si>
  <si>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</si>
  <si>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</si>
  <si>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对调整在备注栏进行简单说明，并在报表说明文档进行详细说明并附调整依据和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并附变动依据和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</si>
  <si>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附表2：</t>
  </si>
  <si>
    <t>主要指标变动情况表</t>
  </si>
  <si>
    <t>指    标</t>
  </si>
  <si>
    <t>本年度</t>
  </si>
  <si>
    <t>上年度</t>
  </si>
  <si>
    <t>比上年增减</t>
  </si>
  <si>
    <t>增减％</t>
  </si>
  <si>
    <t>原因</t>
  </si>
  <si>
    <t>一、年度收支情况（单位：元）</t>
  </si>
  <si>
    <t xml:space="preserve">    1.本年收入</t>
  </si>
  <si>
    <t>本年度“开发区翟店园区回购”项目资金减少</t>
  </si>
  <si>
    <t xml:space="preserve">      其中：一般公共预算财政拨款</t>
  </si>
  <si>
    <t>本年我单位项目资金减少</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</si>
  <si>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</si>
  <si>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</si>
  <si>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</si>
  <si>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</si>
  <si>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</si>
  <si>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</si>
  <si>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</si>
  <si>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我单位本年度差旅费较多</t>
  </si>
  <si>
    <t xml:space="preserve">            （1）人员经费</t>
  </si>
  <si>
    <t>本年度我单位人员增加导致</t>
  </si>
  <si>
    <t xml:space="preserve">            （2）日常公用经费</t>
  </si>
  <si>
    <t xml:space="preserve">            项目支出</t>
  </si>
  <si>
    <t xml:space="preserve">            其中：基本建设类项目</t>
  </si>
  <si>
    <t>本年度基本建设类项目在政府性基金中列支，因报表问题调整至非建设类项目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</si>
  <si>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</si>
  <si>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</si>
  <si>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</si>
  <si>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</si>
  <si>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</si>
  <si>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</si>
  <si>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</si>
  <si>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</si>
  <si>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</si>
  <si>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</si>
  <si>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本年度建行代发工资户利息增加</t>
  </si>
  <si>
    <t xml:space="preserve">    8.应付职工薪酬</t>
  </si>
  <si>
    <t>三、年末机构人员情况（单位：个、人）</t>
  </si>
  <si>
    <t xml:space="preserve">    1.独立编制机构数</t>
  </si>
  <si>
    <t xml:space="preserve">    2.独立核算机构数</t>
  </si>
  <si>
    <t xml:space="preserve">    3.年末实有人数</t>
  </si>
  <si>
    <t>本年非参公事业人员调入3人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</si>
  <si>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</si>
  <si>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</si>
  <si>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</si>
  <si>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</si>
  <si>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</si>
  <si>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</si>
  <si>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</si>
  <si>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</si>
  <si>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</si>
  <si>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</si>
  <si>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</si>
  <si>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</si>
  <si>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</si>
  <si>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</si>
  <si>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</si>
  <si>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</si>
  <si>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</si>
  <si>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</si>
  <si>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</si>
  <si>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</si>
  <si>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</si>
  <si>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</si>
  <si>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</si>
  <si>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本年度年初预算增加循环经济扶持资金</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</si>
  <si>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</si>
  <si>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</si>
  <si>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</si>
  <si>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</si>
  <si>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</si>
  <si>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</si>
  <si>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</si>
  <si>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</si>
  <si>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</si>
  <si>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附表3:</t>
  </si>
  <si>
    <t>其他收入明细情况表</t>
  </si>
  <si>
    <t>一、其他收入</t>
  </si>
  <si>
    <t>（一）非同级财政拨款收入</t>
  </si>
  <si>
    <t xml:space="preserve">    其中：本级横向转拨财政款</t>
  </si>
  <si>
    <t>稷山县人力资源和社会保障局拨公益岗工资以及组织部拨入党费</t>
  </si>
  <si>
    <t xml:space="preserve">         非本级财政拨款</t>
  </si>
  <si>
    <t>（二）投资收益</t>
  </si>
  <si>
    <t>（三）利息收入</t>
  </si>
  <si>
    <t>（四）捐赠收入</t>
  </si>
  <si>
    <t>（五）事业单位固定资产出租收入</t>
  </si>
  <si>
    <t>（六）盘盈收入</t>
  </si>
  <si>
    <t>（七）其他</t>
  </si>
  <si>
    <t>我单位本年度的个税返还记入其他收入的相关科目。</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</si>
  <si>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</si>
  <si>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 </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</si>
  <si>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</si>
  <si>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</si>
  <si>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</si>
  <si>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</si>
  <si>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</si>
  <si>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</si>
  <si>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</si>
  <si>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</si>
  <si>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</si>
  <si>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</si>
  <si>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</si>
  <si>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</si>
  <si>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xml:space="preserve">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</si>
  <si>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</si>
  <si>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</si>
  <si>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</si>
  <si>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</si>
  <si>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</si>
  <si>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</si>
  <si>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xml:space="preserve">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</si>
  <si>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</si>
  <si>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</si>
  <si>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</si>
  <si>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</si>
  <si>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</si>
  <si>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</si>
  <si>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</si>
  <si>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</si>
  <si>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</si>
  <si>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xml:space="preserve">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</si>
  <si>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</si>
  <si>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</si>
  <si>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</si>
  <si>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</si>
  <si>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</si>
  <si>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</si>
  <si>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</si>
  <si>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</si>
  <si>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</si>
  <si>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</si>
  <si>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</si>
  <si>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</si>
  <si>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</si>
  <si>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</si>
  <si>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</si>
  <si>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</si>
  <si>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
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</si>
  <si>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</si>
  <si>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</si>
  <si>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</si>
  <si>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</si>
  <si>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</si>
  <si>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</si>
  <si>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</si>
  <si>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</si>
  <si>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</si>
  <si>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</si>
  <si>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</si>
  <si>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</si>
  <si>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</si>
  <si>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</si>
  <si>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</si>
  <si>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</si>
  <si>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</si>
  <si>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</si>
  <si>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
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</si>
  <si>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</si>
  <si>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</si>
  <si>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</si>
  <si>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</si>
  <si>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</si>
  <si>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</si>
  <si>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</si>
  <si>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</si>
  <si>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</si>
  <si>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</si>
  <si>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</si>
  <si>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</si>
  <si>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t>
  </si>
  <si>
    <t>项目支出：（本年执行进度－上年执行进度/上年执行进度）*100%</t>
  </si>
  <si>
    <t>差异率≥0，得满分；差异率&lt;0时，差异率（绝对值）每增加3%（含）扣减0.5分，减至0分为止。</t>
  </si>
  <si>
    <t>“三公”经费支出预决算差异率</t>
  </si>
  <si>
    <t>“三公”经费：（决算数－年初预算数/年初预算数）*100%</t>
  </si>
  <si>
    <t>差异率≤0，得满分；差异率&gt;0时，每增加5%（含）扣减1分，减至0分为止。</t>
  </si>
  <si>
    <t>预算编制及
执行的规范性</t>
  </si>
  <si>
    <t>财政拨款项目支出中开支在职人员及离退休经费比重</t>
  </si>
  <si>
    <t>财政拨款项目支出：（工资福利支出+离休费+退休费）/项目支出合计*100%</t>
  </si>
  <si>
    <t>比重＝0，得满分；比重﹥0时，每增加1%（含）扣减0.5分，减至0分为止（如功能分类科目为科研有关项目经费发放人员，不扣分)</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</si>
  <si>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</si>
  <si>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</si>
  <si>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</si>
  <si>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</si>
  <si>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</si>
  <si>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</si>
  <si>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</si>
  <si>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</si>
  <si>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</si>
  <si>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</si>
  <si>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</si>
  <si>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</si>
  <si>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</si>
  <si>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</si>
  <si>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</si>
  <si>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</si>
  <si>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</si>
  <si>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决算数据与总会计对账表</t>
  </si>
  <si>
    <t>决算</t>
  </si>
  <si>
    <t>总会计</t>
  </si>
  <si>
    <t>决算.总会计 
差额</t>
  </si>
  <si>
    <t>一般公共预算收入</t>
  </si>
  <si>
    <t>政府性基金预算收入</t>
  </si>
  <si>
    <t>国有资本预算收入</t>
  </si>
  <si>
    <t>事业预算收入(教育收费)</t>
  </si>
  <si>
    <t>国有资本预算</t>
  </si>
  <si>
    <t>专户资金</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</si>
</sst>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1" formatCode="0.00_ "/>
    <numFmt numFmtId="172" formatCode="0_ "/>
    <numFmt numFmtId="173" formatCode="_ * #,##0.00_ ;_ * \-#,##0.00_ ;_ * &quot;-&quot;??_ ;_ @_ "/>
    <numFmt numFmtId="174" formatCode="_ * #,##0_ ;_ * \-#,##0_ ;_ * &quot;-&quot;_ ;_ @_ "/>
    <numFmt numFmtId="175" formatCode="_ &quot;￥&quot;* #,##0.00_ ;_ &quot;￥&quot;* \-#,##0.00_ ;_ &quot;￥&quot;* &quot;-&quot;??_ ;_ @_ "/>
    <numFmt numFmtId="176" formatCode="_ &quot;￥&quot;* #,##0_ ;_ &quot;￥&quot;* \-#,##0_ ;_ &quot;￥&quot;* &quot;-&quot;_ ;_ @_ "/>
    <numFmt numFmtId="177" formatCode="yyyy&quot;年&quot;m&quot;月&quot;d&quot;日&quot;;@"/>
    <numFmt numFmtId="178" formatCode="0.0"/>
  </numFmts>
  <fonts count="62">
    <font>
      <sz val="12"/>
      <color rgb="FF000000"/>
      <name val="宋体"/>
    </font>
    <font>
      <sz val="12"/>
      <color auto="1"/>
      <name val="宋体"/>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rgb="FFFFFFFF"/>
      <name val="Calibri"/>
      <scheme val="minor"/>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libri"/>
      <scheme val="minor"/>
    </font>
    <font>
      <b/>
      <sz val="11"/>
      <color theme="1"/>
      <name val="Calibri"/>
      <scheme val="minor"/>
    </font>
    <font>
      <sz val="11"/>
      <color rgb="FFFF0000"/>
      <name val="Calibri"/>
      <scheme val="minor"/>
    </font>
    <font>
      <u/>
      <sz val="12"/>
      <color rgb="FF0000FF"/>
      <name val="宋体"/>
    </font>
    <font>
      <u/>
      <sz val="11"/>
      <color rgb="FF800080"/>
      <name val="Calibri"/>
      <scheme val="minor"/>
    </font>
    <font>
      <sz val="12"/>
      <color theme="1"/>
      <name val="Calibri"/>
      <scheme val="minor"/>
    </font>
    <font>
      <sz val="10"/>
      <color rgb="FF000000"/>
      <name val="Arial"/>
    </font>
    <font>
      <sz val="20"/>
      <color auto="1"/>
      <name val="宋体"/>
    </font>
    <font>
      <sz val="10"/>
      <color auto="1"/>
      <name val="宋体"/>
    </font>
    <font>
      <sz val="16"/>
      <color auto="1"/>
      <name val="黑体"/>
    </font>
    <font>
      <sz val="10"/>
      <color rgb="FF000000"/>
      <name val="宋体"/>
    </font>
    <font>
      <sz val="10"/>
      <color rgb="FFFF0000"/>
      <name val="宋体"/>
    </font>
    <font>
      <sz val="10"/>
      <color theme="1"/>
      <name val="Calibri"/>
      <scheme val="minor"/>
    </font>
    <font>
      <sz val="16"/>
      <color auto="1"/>
      <name val="宋体"/>
    </font>
    <font>
      <sz val="12"/>
      <color rgb="FFFF0000"/>
      <name val="宋体"/>
    </font>
    <font>
      <sz val="16"/>
      <color rgb="FF000000"/>
      <name val="黑体"/>
    </font>
    <font>
      <sz val="10"/>
      <color theme="1"/>
      <name val="宋体"/>
    </font>
    <font>
      <sz val="11"/>
      <color auto="1"/>
      <name val="宋体"/>
    </font>
    <font>
      <b/>
      <sz val="10"/>
      <color auto="1"/>
      <name val="宋体"/>
    </font>
    <font>
      <b/>
      <sz val="10"/>
      <color rgb="FFFF0000"/>
      <name val="宋体"/>
    </font>
    <font>
      <sz val="14"/>
      <color auto="1"/>
      <name val="宋体"/>
    </font>
    <font>
      <sz val="14"/>
      <color auto="1"/>
      <name val="仿宋_GB2312"/>
    </font>
    <font>
      <sz val="48"/>
      <color auto="1"/>
      <name val="华文中宋"/>
    </font>
    <font>
      <sz val="20"/>
      <color auto="1"/>
      <name val="仿宋_GB2312"/>
    </font>
    <font>
      <sz val="12"/>
      <color auto="1"/>
      <name val="仿宋_GB2312"/>
    </font>
    <font>
      <sz val="12"/>
      <color auto="1"/>
      <name val="Times New Roman"/>
    </font>
    <font>
      <sz val="16"/>
      <color auto="1"/>
      <name val="华文新魏"/>
    </font>
    <font>
      <sz val="11"/>
      <color auto="1"/>
      <name val="Calibri"/>
      <scheme val="minor"/>
    </font>
    <font>
      <sz val="11"/>
      <color auto="1"/>
      <name val="Calibri"/>
    </font>
    <font>
      <sz val="11"/>
      <color theme="1"/>
      <name val="Calibri"/>
    </font>
    <font>
      <b/>
      <sz val="10"/>
      <color theme="1"/>
      <name val="宋体"/>
    </font>
    <font>
      <sz val="11"/>
      <color indexed="0"/>
      <name val="Calibri"/>
      <family val="2"/>
      <scheme val="minor"/>
    </font>
    <font>
      <sz val="10"/>
      <color auto="1"/>
      <name val="Calibri"/>
    </font>
    <font>
      <sz val="10"/>
      <color auto="1"/>
      <name val="/ 16.6667px 宋体"/>
    </font>
    <font>
      <sz val="16"/>
      <color theme="1"/>
      <name val="宋体"/>
    </font>
    <font>
      <sz val="12"/>
      <color theme="1"/>
      <name val="宋体"/>
    </font>
    <font>
      <sz val="16"/>
      <color theme="1"/>
      <name val="黑体"/>
    </font>
    <font>
      <sz val="11"/>
      <color theme="1"/>
      <name val="宋体"/>
    </font>
    <font>
      <sz val="10"/>
      <color rgb="FF333333"/>
      <name val="宋体"/>
    </font>
    <font>
      <sz val="10"/>
      <color auto="1"/>
      <name val="黑体"/>
    </font>
    <font>
      <sz val="11"/>
      <color auto="1"/>
      <name val="黑体"/>
    </font>
    <font>
      <sz val="16"/>
      <color auto="1"/>
      <name val="Calibri"/>
    </font>
    <font>
      <sz val="10"/>
      <color rgb="FF92D050"/>
      <name val="宋体"/>
    </font>
    <font>
      <sz val="10"/>
      <color rgb="FFC0504D"/>
      <name val="宋体"/>
    </font>
    <font>
      <sz val="10"/>
      <color auto="1"/>
      <name val="Arial"/>
    </font>
    <font>
      <sz val="16"/>
      <color rgb="FF333333"/>
      <name val="黑体"/>
    </font>
  </fonts>
  <fills count="3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AE8E8"/>
      </patternFill>
    </fill>
    <fill>
      <patternFill patternType="solid">
        <fgColor rgb="FF9AFF9A"/>
      </patternFill>
    </fill>
    <fill>
      <patternFill patternType="solid">
        <fgColor theme="0"/>
      </patternFill>
    </fill>
    <fill>
      <patternFill patternType="solid">
        <fgColor rgb="FFFFFFFF"/>
      </patternFill>
    </fill>
  </fills>
  <borders count="84">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medium">
        <color theme="4"/>
      </bottom>
    </border>
    <border>
      <left/>
      <right/>
      <top/>
      <bottom style="medium">
        <color theme="4" tint="0.5"/>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bottom style="thin">
        <color rgb="FF000000"/>
      </bottom>
    </border>
    <border>
      <left style="medium">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style="thin">
        <color rgb="FF000000"/>
      </top>
      <bottom/>
    </border>
    <border>
      <left style="medium">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style="thin">
        <color rgb="FF000000"/>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top/>
      <bottom/>
    </border>
    <border>
      <left style="medium">
        <color rgb="FF000000"/>
      </left>
      <right style="thin">
        <color rgb="FF000000"/>
      </right>
      <top style="thin">
        <color rgb="FF000000"/>
      </top>
      <bottom/>
    </border>
    <border>
      <left style="medium">
        <color rgb="FF000000"/>
      </left>
      <right style="thin">
        <color rgb="FF000000"/>
      </right>
      <top/>
      <bottom style="thin">
        <color rgb="FF000000"/>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bottom/>
    </border>
    <border>
      <left/>
      <right style="medium">
        <color rgb="FF000000"/>
      </right>
      <top style="medium">
        <color rgb="FF000000"/>
      </top>
      <bottom style="thin">
        <color rgb="FF000000"/>
      </bottom>
    </border>
    <border>
      <left style="medium">
        <color rgb="FF000000"/>
      </left>
      <right/>
      <top style="medium">
        <color rgb="FF000000"/>
      </top>
      <bottom/>
    </border>
    <border>
      <left/>
      <right/>
      <top style="medium">
        <color rgb="FF000000"/>
      </top>
      <bottom/>
    </border>
    <border>
      <left style="medium">
        <color rgb="FF000000"/>
      </left>
      <right/>
      <top/>
      <bottom/>
    </border>
    <border>
      <left/>
      <right style="medium">
        <color rgb="FF000000"/>
      </right>
      <top style="medium">
        <color rgb="FF000000"/>
      </top>
      <bottom/>
    </border>
    <border>
      <left/>
      <right style="medium">
        <color rgb="FF000000"/>
      </right>
      <top/>
      <bottom/>
    </border>
    <border>
      <left style="thin">
        <color rgb="0"/>
      </left>
      <right/>
      <top style="thin">
        <color rgb="0"/>
      </top>
      <bottom/>
    </border>
    <border>
      <left>
        <color rgb="FF000000"/>
      </left>
      <right>
        <color rgb="FF000000"/>
      </right>
      <top style="thin">
        <color rgb="0"/>
      </top>
      <bottom/>
    </border>
    <border>
      <left/>
      <right/>
      <top style="thin">
        <color rgb="0"/>
      </top>
      <bottom/>
    </border>
    <border>
      <left>
        <color rgb="FF000000"/>
      </left>
      <right style="thin">
        <color rgb="0"/>
      </right>
      <top style="thin">
        <color rgb="0"/>
      </top>
      <bottom/>
    </border>
    <border>
      <left style="thin">
        <color rgb="0"/>
      </left>
      <right style="medium">
        <color rgb="FF000000"/>
      </right>
      <top/>
      <bottom/>
    </border>
    <border>
      <left style="medium">
        <color rgb="FF000000"/>
      </left>
      <right style="medium">
        <color rgb="FF000000"/>
      </right>
      <top/>
      <bottom/>
    </border>
    <border>
      <left style="medium">
        <color rgb="FF000000"/>
      </left>
      <right style="thin">
        <color rgb="0"/>
      </right>
      <top/>
      <bottom/>
    </border>
    <border>
      <left style="thin">
        <color rgb="0"/>
      </left>
      <right/>
      <top/>
      <bottom/>
    </border>
    <border>
      <left/>
      <right style="thin">
        <color rgb="0"/>
      </right>
      <top/>
      <bottom/>
    </border>
    <border>
      <left/>
      <right/>
      <top/>
      <bottom style="thin">
        <color rgb="0"/>
      </bottom>
    </border>
    <border>
      <left style="thin">
        <color rgb="0"/>
      </left>
      <right style="thin">
        <color rgb="0"/>
      </right>
      <top style="thin">
        <color rgb="0"/>
      </top>
      <bottom style="thin">
        <color rgb="0"/>
      </bottom>
    </border>
    <border>
      <left style="thin">
        <color rgb="0"/>
      </left>
      <right/>
      <top style="thin">
        <color rgb="0"/>
      </top>
      <bottom style="thin">
        <color rgb="0"/>
      </bottom>
    </border>
    <border>
      <left>
        <color rgb="0"/>
      </left>
      <right style="thin">
        <color rgb="0"/>
      </right>
      <top style="thin">
        <color rgb="0"/>
      </top>
      <bottom style="thin">
        <color rgb="0"/>
      </bottom>
    </border>
    <border>
      <left>
        <color theme="0" tint="-0.35"/>
      </left>
      <right style="thin">
        <color rgb="0"/>
      </right>
      <top style="thin">
        <color rgb="0"/>
      </top>
      <bottom style="thin">
        <color rgb="0"/>
      </bottom>
    </border>
    <border>
      <left>
        <color rgb="0"/>
      </left>
      <right style="thin">
        <color rgb="0"/>
      </right>
      <top style="thin">
        <color rgb="0"/>
      </top>
      <bottom/>
    </border>
    <border>
      <left style="thin">
        <color rgb="0"/>
      </left>
      <right>
        <color rgb="0"/>
      </right>
      <top style="thin">
        <color rgb="0"/>
      </top>
      <bottom style="thin">
        <color rgb="0"/>
      </bottom>
    </border>
    <border>
      <left/>
      <right style="thin">
        <color rgb="0"/>
      </right>
      <top style="thin">
        <color rgb="0"/>
      </top>
      <bottom style="thin">
        <color rgb="0"/>
      </bottom>
    </border>
    <border>
      <left>
        <color rgb="FF000000"/>
      </left>
      <right>
        <color rgb="FF000000"/>
      </right>
      <top>
        <color rgb="FF000000"/>
      </top>
      <botto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color rgb="FF000000"/>
      </left>
      <right>
        <color rgb="FF000000"/>
      </right>
      <top>
        <color rgb="FF000000"/>
      </top>
      <bottom/>
    </border>
    <border>
      <left/>
      <right>
        <color rgb="FF000000"/>
      </right>
      <top/>
      <bottom/>
    </border>
    <border>
      <left>
        <color rgb="FF000000"/>
      </left>
      <right>
        <color rgb="FF000000"/>
      </right>
      <top/>
      <bottom>
        <color rgb="FF000000"/>
      </bottom>
    </border>
  </borders>
  <cellStyleXfs count="54">
    <xf numFmtId="0" fontId="0" fillId="0" borderId="0"/>
    <xf numFmtId="0" fontId="2" fillId="2" borderId="0" applyBorder="0" applyNumberFormat="0" applyAlignment="0" applyProtection="0">
      <alignment vertical="center"/>
    </xf>
    <xf numFmtId="0" fontId="2" fillId="3" borderId="0" applyBorder="0" applyNumberFormat="0" applyAlignment="0" applyProtection="0">
      <alignment vertical="center"/>
    </xf>
    <xf numFmtId="0" fontId="2" fillId="4" borderId="0" applyBorder="0" applyNumberFormat="0" applyAlignment="0" applyProtection="0">
      <alignment vertical="center"/>
    </xf>
    <xf numFmtId="0" fontId="2" fillId="5" borderId="0" applyBorder="0" applyNumberFormat="0" applyAlignment="0" applyProtection="0">
      <alignment vertical="center"/>
    </xf>
    <xf numFmtId="0" fontId="2" fillId="6" borderId="0" applyBorder="0" applyNumberFormat="0" applyAlignment="0" applyProtection="0">
      <alignment vertical="center"/>
    </xf>
    <xf numFmtId="0" fontId="2" fillId="7" borderId="0" applyBorder="0" applyNumberFormat="0" applyAlignment="0" applyProtection="0">
      <alignment vertical="center"/>
    </xf>
    <xf numFmtId="0" fontId="2" fillId="8" borderId="0" applyBorder="0" applyNumberFormat="0" applyAlignment="0" applyProtection="0">
      <alignment vertical="center"/>
    </xf>
    <xf numFmtId="0" fontId="2" fillId="9" borderId="0" applyBorder="0" applyNumberFormat="0" applyAlignment="0" applyProtection="0">
      <alignment vertical="center"/>
    </xf>
    <xf numFmtId="0" fontId="2" fillId="10" borderId="0" applyBorder="0" applyNumberFormat="0" applyAlignment="0" applyProtection="0">
      <alignment vertical="center"/>
    </xf>
    <xf numFmtId="0" fontId="2" fillId="11" borderId="0" applyBorder="0" applyNumberFormat="0" applyAlignment="0" applyProtection="0">
      <alignment vertical="center"/>
    </xf>
    <xf numFmtId="0" fontId="2" fillId="12" borderId="0" applyBorder="0" applyNumberFormat="0" applyAlignment="0" applyProtection="0">
      <alignment vertical="center"/>
    </xf>
    <xf numFmtId="0" fontId="2" fillId="13" borderId="0" applyBorder="0" applyNumberFormat="0" applyAlignment="0" applyProtection="0">
      <alignment vertical="center"/>
    </xf>
    <xf numFmtId="0" fontId="3" fillId="14" borderId="0" applyBorder="0" applyNumberFormat="0" applyAlignment="0" applyProtection="0">
      <alignment vertical="center"/>
    </xf>
    <xf numFmtId="0" fontId="3" fillId="15" borderId="0" applyBorder="0" applyNumberFormat="0" applyAlignment="0" applyProtection="0">
      <alignment vertical="center"/>
    </xf>
    <xf numFmtId="0" fontId="3" fillId="16" borderId="0" applyBorder="0" applyNumberFormat="0" applyAlignment="0" applyProtection="0">
      <alignment vertical="center"/>
    </xf>
    <xf numFmtId="0" fontId="3" fillId="17" borderId="0" applyBorder="0" applyNumberFormat="0" applyAlignment="0" applyProtection="0">
      <alignment vertical="center"/>
    </xf>
    <xf numFmtId="0" fontId="3" fillId="18" borderId="0" applyBorder="0" applyNumberFormat="0" applyAlignment="0" applyProtection="0">
      <alignment vertical="center"/>
    </xf>
    <xf numFmtId="0" fontId="3" fillId="19" borderId="0" applyBorder="0" applyNumberFormat="0" applyAlignment="0" applyProtection="0">
      <alignment vertical="center"/>
    </xf>
    <xf numFmtId="0" fontId="3" fillId="20" borderId="0" applyBorder="0" applyNumberFormat="0" applyAlignment="0" applyProtection="0">
      <alignment vertical="center"/>
    </xf>
    <xf numFmtId="0" fontId="3" fillId="21" borderId="0" applyBorder="0" applyNumberFormat="0" applyAlignment="0" applyProtection="0">
      <alignment vertical="center"/>
    </xf>
    <xf numFmtId="0" fontId="3" fillId="22" borderId="0" applyBorder="0" applyNumberFormat="0" applyAlignment="0" applyProtection="0">
      <alignment vertical="center"/>
    </xf>
    <xf numFmtId="0" fontId="3" fillId="23" borderId="0" applyBorder="0" applyNumberFormat="0" applyAlignment="0" applyProtection="0">
      <alignment vertical="center"/>
    </xf>
    <xf numFmtId="0" fontId="3" fillId="24" borderId="0" applyBorder="0" applyNumberFormat="0" applyAlignment="0" applyProtection="0">
      <alignment vertical="center"/>
    </xf>
    <xf numFmtId="0" fontId="3" fillId="25" borderId="0" applyBorder="0" applyNumberFormat="0" applyAlignment="0" applyProtection="0">
      <alignment vertical="center"/>
    </xf>
    <xf numFmtId="0" fontId="4" fillId="26" borderId="0" applyBorder="0" applyNumberFormat="0" applyAlignment="0" applyProtection="0">
      <alignment vertical="center"/>
    </xf>
    <xf numFmtId="0" fontId="5" fillId="27" borderId="1" applyNumberFormat="0" applyAlignment="0" applyProtection="0">
      <alignment vertical="center"/>
    </xf>
    <xf numFmtId="0" fontId="6" fillId="28" borderId="2" applyNumberFormat="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0" fontId="7" fillId="0" borderId="0" applyFill="0" applyBorder="0" applyNumberFormat="0" applyAlignment="0" applyProtection="0">
      <alignment vertical="center"/>
    </xf>
    <xf numFmtId="0" fontId="8" fillId="29" borderId="0" applyBorder="0" applyNumberFormat="0" applyAlignment="0" applyProtection="0">
      <alignment vertical="center"/>
    </xf>
    <xf numFmtId="0" fontId="9" fillId="0" borderId="3" applyFill="0" applyNumberFormat="0" applyAlignment="0" applyProtection="0">
      <alignment vertical="center"/>
    </xf>
    <xf numFmtId="0" fontId="10" fillId="0" borderId="3" applyFill="0" applyNumberFormat="0" applyAlignment="0" applyProtection="0">
      <alignment vertical="center"/>
    </xf>
    <xf numFmtId="0" fontId="11" fillId="0" borderId="4" applyFill="0" applyNumberFormat="0" applyAlignment="0" applyProtection="0">
      <alignment vertical="center"/>
    </xf>
    <xf numFmtId="0" fontId="11" fillId="0" borderId="0" applyFill="0" applyBorder="0" applyNumberFormat="0" applyAlignment="0" applyProtection="0">
      <alignment vertical="center"/>
    </xf>
    <xf numFmtId="0" fontId="12" fillId="30" borderId="1" applyNumberFormat="0" applyAlignment="0" applyProtection="0">
      <alignment vertical="center"/>
    </xf>
    <xf numFmtId="0" fontId="13" fillId="0" borderId="5" applyFill="0" applyNumberFormat="0" applyAlignment="0" applyProtection="0">
      <alignment vertical="center"/>
    </xf>
    <xf numFmtId="0" fontId="14" fillId="31" borderId="0" applyBorder="0" applyNumberFormat="0" applyAlignment="0" applyProtection="0">
      <alignment vertical="center"/>
    </xf>
    <xf numFmtId="0" fontId="2" fillId="32" borderId="6" applyFont="0" applyNumberFormat="0" applyAlignment="0" applyProtection="0">
      <alignment vertical="center"/>
    </xf>
    <xf numFmtId="0" fontId="15" fillId="27" borderId="7" applyNumberFormat="0" applyAlignment="0" applyProtection="0">
      <alignment vertical="center"/>
    </xf>
    <xf numFmtId="9" fontId="2" fillId="0" borderId="0" applyFont="0" applyFill="0" applyBorder="0" applyAlignment="0" applyProtection="0">
      <alignment vertical="center"/>
    </xf>
    <xf numFmtId="0" fontId="16" fillId="0" borderId="0" applyFill="0" applyBorder="0" applyNumberFormat="0" applyAlignment="0" applyProtection="0">
      <alignment vertical="center"/>
    </xf>
    <xf numFmtId="0" fontId="17" fillId="0" borderId="8" applyFill="0" applyNumberFormat="0" applyAlignment="0" applyProtection="0">
      <alignment vertical="center"/>
    </xf>
    <xf numFmtId="0" fontId="18" fillId="0" borderId="0" applyFill="0" applyBorder="0" applyNumberFormat="0" applyAlignment="0" applyProtection="0">
      <alignment vertical="center"/>
    </xf>
    <xf numFmtId="0" fontId="1" fillId="0" borderId="0">
      <alignment vertical="center"/>
    </xf>
    <xf numFmtId="0" fontId="19" fillId="0" borderId="0" applyFill="0" applyBorder="0" applyNumberFormat="0" applyAlignment="0" applyProtection="0">
      <alignment vertical="top"/>
      <protection locked="0"/>
    </xf>
    <xf numFmtId="0" fontId="20" fillId="0" borderId="0" applyFill="0" applyBorder="0" applyNumberFormat="0" applyAlignment="0" applyProtection="0">
      <alignment vertical="center"/>
    </xf>
    <xf numFmtId="0" fontId="1" fillId="0" borderId="0"/>
    <xf numFmtId="0" fontId="21" fillId="0" borderId="0">
      <alignment vertical="center"/>
    </xf>
    <xf numFmtId="0" fontId="2" fillId="0" borderId="0">
      <alignment vertical="center"/>
    </xf>
    <xf numFmtId="0" fontId="22" fillId="0" borderId="0"/>
  </cellStyleXfs>
  <cellXfs count="904">
    <xf numFmtId="0" fontId="1" fillId="0" borderId="0" xfId="0" applyFont="1"/>
    <xf numFmtId="0" fontId="0" fillId="0" borderId="0" xfId="0" applyFont="1"/>
    <xf numFmtId="0" fontId="2" fillId="2" borderId="0" xfId="1" applyFont="1" applyFill="1">
      <alignment vertical="center"/>
    </xf>
    <xf numFmtId="0" fontId="2" fillId="3" borderId="0" xfId="2" applyFont="1" applyFill="1">
      <alignment vertical="center"/>
    </xf>
    <xf numFmtId="0" fontId="2" fillId="4" borderId="0" xfId="3" applyFont="1" applyFill="1">
      <alignment vertical="center"/>
    </xf>
    <xf numFmtId="0" fontId="2" fillId="5" borderId="0" xfId="4" applyFont="1" applyFill="1">
      <alignment vertical="center"/>
    </xf>
    <xf numFmtId="0" fontId="2" fillId="6" borderId="0" xfId="5" applyFont="1" applyFill="1">
      <alignment vertical="center"/>
    </xf>
    <xf numFmtId="0" fontId="2" fillId="7" borderId="0" xfId="6" applyFont="1" applyFill="1">
      <alignment vertical="center"/>
    </xf>
    <xf numFmtId="0" fontId="2" fillId="8" borderId="0" xfId="7" applyFont="1" applyFill="1">
      <alignment vertical="center"/>
    </xf>
    <xf numFmtId="0" fontId="2" fillId="9" borderId="0" xfId="8" applyFont="1" applyFill="1">
      <alignment vertical="center"/>
    </xf>
    <xf numFmtId="0" fontId="2" fillId="10" borderId="0" xfId="9" applyFont="1" applyFill="1">
      <alignment vertical="center"/>
    </xf>
    <xf numFmtId="0" fontId="2" fillId="11" borderId="0" xfId="10" applyFont="1" applyFill="1">
      <alignment vertical="center"/>
    </xf>
    <xf numFmtId="0" fontId="2" fillId="12" borderId="0" xfId="11" applyFont="1" applyFill="1">
      <alignment vertical="center"/>
    </xf>
    <xf numFmtId="0" fontId="2" fillId="13" borderId="0" xfId="12" applyFont="1" applyFill="1">
      <alignment vertical="center"/>
    </xf>
    <xf numFmtId="0" fontId="3" fillId="14" borderId="0" xfId="13" applyFont="1" applyFill="1">
      <alignment vertical="center"/>
    </xf>
    <xf numFmtId="0" fontId="3" fillId="15" borderId="0" xfId="14" applyFont="1" applyFill="1">
      <alignment vertical="center"/>
    </xf>
    <xf numFmtId="0" fontId="3" fillId="16" borderId="0" xfId="15" applyFont="1" applyFill="1">
      <alignment vertical="center"/>
    </xf>
    <xf numFmtId="0" fontId="3" fillId="17" borderId="0" xfId="16" applyFont="1" applyFill="1">
      <alignment vertical="center"/>
    </xf>
    <xf numFmtId="0" fontId="3" fillId="18" borderId="0" xfId="17" applyFont="1" applyFill="1">
      <alignment vertical="center"/>
    </xf>
    <xf numFmtId="0" fontId="3" fillId="19" borderId="0" xfId="18" applyFont="1" applyFill="1">
      <alignment vertical="center"/>
    </xf>
    <xf numFmtId="0" fontId="3" fillId="20" borderId="0" xfId="19" applyFont="1" applyFill="1">
      <alignment vertical="center"/>
    </xf>
    <xf numFmtId="0" fontId="3" fillId="21" borderId="0" xfId="20" applyFont="1" applyFill="1">
      <alignment vertical="center"/>
    </xf>
    <xf numFmtId="0" fontId="3" fillId="22" borderId="0" xfId="21" applyFont="1" applyFill="1">
      <alignment vertical="center"/>
    </xf>
    <xf numFmtId="0" fontId="3" fillId="23" borderId="0" xfId="22" applyFont="1" applyFill="1">
      <alignment vertical="center"/>
    </xf>
    <xf numFmtId="0" fontId="3" fillId="24" borderId="0" xfId="23" applyFont="1" applyFill="1">
      <alignment vertical="center"/>
    </xf>
    <xf numFmtId="0" fontId="3" fillId="25" borderId="0" xfId="24" applyFont="1" applyFill="1">
      <alignment vertical="center"/>
    </xf>
    <xf numFmtId="0" fontId="4" fillId="26" borderId="0" xfId="25" applyFont="1" applyFill="1">
      <alignment vertical="center"/>
    </xf>
    <xf numFmtId="0" fontId="5" fillId="27" borderId="1" xfId="26" applyFont="1" applyFill="1" applyBorder="1">
      <alignment vertical="center"/>
    </xf>
    <xf numFmtId="0" fontId="6" fillId="28" borderId="2" xfId="27" applyFont="1" applyFill="1" applyBorder="1">
      <alignment vertical="center"/>
    </xf>
    <xf numFmtId="173" fontId="2" fillId="0" borderId="0" xfId="28" applyFont="1" applyNumberFormat="1">
      <alignment vertical="center"/>
    </xf>
    <xf numFmtId="174" fontId="2" fillId="0" borderId="0" xfId="29" applyFont="1" applyNumberFormat="1">
      <alignment vertical="center"/>
    </xf>
    <xf numFmtId="175" fontId="2" fillId="0" borderId="0" xfId="30" applyFont="1" applyNumberFormat="1">
      <alignment vertical="center"/>
    </xf>
    <xf numFmtId="176" fontId="2" fillId="0" borderId="0" xfId="31" applyFont="1" applyNumberFormat="1">
      <alignment vertical="center"/>
    </xf>
    <xf numFmtId="0" fontId="7" fillId="0" borderId="0" xfId="32" applyFont="1">
      <alignment vertical="center"/>
    </xf>
    <xf numFmtId="0" fontId="8" fillId="29" borderId="0" xfId="33" applyFont="1" applyFill="1">
      <alignment vertical="center"/>
    </xf>
    <xf numFmtId="0" fontId="9" fillId="0" borderId="3" xfId="34" applyFont="1" applyBorder="1">
      <alignment vertical="center"/>
    </xf>
    <xf numFmtId="0" fontId="10" fillId="0" borderId="3" xfId="35" applyFont="1" applyBorder="1">
      <alignment vertical="center"/>
    </xf>
    <xf numFmtId="0" fontId="11" fillId="0" borderId="4" xfId="36" applyFont="1" applyBorder="1">
      <alignment vertical="center"/>
    </xf>
    <xf numFmtId="0" fontId="11" fillId="0" borderId="0" xfId="37" applyFont="1">
      <alignment vertical="center"/>
    </xf>
    <xf numFmtId="0" fontId="12" fillId="30" borderId="1" xfId="38" applyFont="1" applyFill="1" applyBorder="1">
      <alignment vertical="center"/>
    </xf>
    <xf numFmtId="0" fontId="13" fillId="0" borderId="5" xfId="39" applyFont="1" applyBorder="1">
      <alignment vertical="center"/>
    </xf>
    <xf numFmtId="0" fontId="14" fillId="31" borderId="0" xfId="40" applyFont="1" applyFill="1">
      <alignment vertical="center"/>
    </xf>
    <xf numFmtId="0" fontId="2" fillId="32" borderId="6" xfId="41" applyFont="1" applyFill="1" applyBorder="1">
      <alignment vertical="center"/>
    </xf>
    <xf numFmtId="0" fontId="15" fillId="27" borderId="7" xfId="42" applyFont="1" applyFill="1" applyBorder="1">
      <alignment vertical="center"/>
    </xf>
    <xf numFmtId="9" fontId="2" fillId="0" borderId="0" xfId="43" applyFont="1" applyNumberFormat="1">
      <alignment vertical="center"/>
    </xf>
    <xf numFmtId="0" fontId="16" fillId="0" borderId="0" xfId="44" applyFont="1">
      <alignment vertical="center"/>
    </xf>
    <xf numFmtId="0" fontId="17" fillId="0" borderId="8" xfId="45" applyFont="1" applyBorder="1">
      <alignment vertical="center"/>
    </xf>
    <xf numFmtId="0" fontId="18" fillId="0" borderId="0" xfId="46" applyFont="1">
      <alignment vertical="center"/>
    </xf>
    <xf numFmtId="0" fontId="1" fillId="0" borderId="0" xfId="47" applyFont="1">
      <alignment vertical="center"/>
    </xf>
    <xf numFmtId="0" fontId="19" fillId="0" borderId="0" xfId="48" applyFont="1">
      <alignment vertical="top"/>
      <protection locked="0"/>
    </xf>
    <xf numFmtId="0" fontId="20" fillId="0" borderId="0" xfId="49" applyFont="1">
      <alignment vertical="center"/>
    </xf>
    <xf numFmtId="0" fontId="1" fillId="0" borderId="0" xfId="50" applyFont="1"/>
    <xf numFmtId="0" fontId="21" fillId="0" borderId="0" xfId="51" applyFont="1">
      <alignment vertical="center"/>
    </xf>
    <xf numFmtId="0" fontId="2" fillId="0" borderId="0" xfId="52" applyFont="1">
      <alignment vertical="center"/>
    </xf>
    <xf numFmtId="0" fontId="22" fillId="0" borderId="0" xfId="53" applyFont="1"/>
    <xf numFmtId="0" fontId="23" fillId="0" borderId="0" xfId="0" applyFont="1">
      <alignment vertical="center" wrapText="1"/>
    </xf>
    <xf numFmtId="0" fontId="24" fillId="0" borderId="0" xfId="0" applyFont="1">
      <alignment vertical="center" wrapText="1"/>
    </xf>
    <xf numFmtId="0" fontId="24" fillId="0" borderId="0" xfId="0" applyFont="1">
      <alignment horizontal="center" vertical="center" wrapText="1"/>
    </xf>
    <xf numFmtId="0" fontId="1" fillId="0" borderId="0" xfId="0" applyFont="1">
      <alignment vertical="center" wrapText="1"/>
    </xf>
    <xf numFmtId="0" fontId="25" fillId="0" borderId="0" xfId="0" applyFont="1">
      <alignment horizontal="center" vertical="center" wrapText="1"/>
    </xf>
    <xf numFmtId="0" fontId="26" fillId="0" borderId="0" xfId="0" applyFont="1">
      <alignment horizontal="left" vertical="center"/>
    </xf>
    <xf numFmtId="0" fontId="24" fillId="0" borderId="9" xfId="0" applyFont="1" applyBorder="1">
      <alignment horizontal="center" vertical="center" wrapText="1"/>
    </xf>
    <xf numFmtId="0" fontId="24" fillId="0" borderId="10" xfId="0" applyFont="1" applyBorder="1">
      <alignment horizontal="center" vertical="center" wrapText="1"/>
    </xf>
    <xf numFmtId="0" fontId="24" fillId="0" borderId="11" xfId="0" applyFont="1" applyBorder="1">
      <alignment horizontal="center" vertical="center" wrapText="1"/>
    </xf>
    <xf numFmtId="0" fontId="24" fillId="0" borderId="12" xfId="0" applyFont="1" applyBorder="1">
      <alignment horizontal="center" vertical="center" wrapText="1"/>
    </xf>
    <xf numFmtId="0" fontId="24" fillId="0" borderId="13" xfId="0" applyFont="1" applyBorder="1">
      <alignment horizontal="center" vertical="center" wrapText="1"/>
    </xf>
    <xf numFmtId="0" fontId="24" fillId="0" borderId="14" xfId="0" applyFont="1" applyBorder="1">
      <alignment horizontal="center" vertical="center" wrapText="1"/>
    </xf>
    <xf numFmtId="0" fontId="24" fillId="0" borderId="15" xfId="0" applyFont="1" applyBorder="1">
      <alignment horizontal="center" vertical="center" wrapText="1"/>
    </xf>
    <xf numFmtId="0" fontId="24" fillId="0" borderId="16" xfId="0" applyFont="1" applyBorder="1">
      <alignment horizontal="center" vertical="center" wrapText="1"/>
    </xf>
    <xf numFmtId="0" fontId="24" fillId="0" borderId="17" xfId="0" applyFont="1" applyBorder="1">
      <alignment horizontal="center" vertical="center" wrapText="1"/>
    </xf>
    <xf numFmtId="0" fontId="24" fillId="0" borderId="18" xfId="0" applyFont="1" applyBorder="1">
      <alignment horizontal="center" vertical="center" wrapText="1"/>
    </xf>
    <xf numFmtId="0" fontId="24" fillId="0" borderId="19" xfId="0" applyFont="1" applyBorder="1">
      <alignment horizontal="center" vertical="center" wrapText="1"/>
    </xf>
    <xf numFmtId="0" fontId="24" fillId="0" borderId="20" xfId="0" applyFont="1" applyBorder="1">
      <alignment horizontal="center" vertical="center" wrapText="1"/>
    </xf>
    <xf numFmtId="0" fontId="24" fillId="0" borderId="21" xfId="0" applyFont="1" applyBorder="1">
      <alignment horizontal="center" vertical="center" wrapText="1"/>
    </xf>
    <xf numFmtId="0" fontId="24" fillId="0" borderId="22" xfId="0" applyFont="1" applyBorder="1">
      <alignment horizontal="center" vertical="center" wrapText="1"/>
    </xf>
    <xf numFmtId="0" fontId="24" fillId="0" borderId="22" xfId="0" applyFont="1" applyBorder="1">
      <alignment horizontal="left" vertical="center" wrapText="1"/>
    </xf>
    <xf numFmtId="0" fontId="24" fillId="0" borderId="20" xfId="0" applyFont="1" applyBorder="1">
      <alignment horizontal="left" vertical="center" wrapText="1"/>
    </xf>
    <xf numFmtId="0" fontId="24" fillId="0" borderId="20" xfId="0" applyFont="1" applyBorder="1">
      <alignment vertical="center" wrapText="1"/>
    </xf>
    <xf numFmtId="0" fontId="24" fillId="0" borderId="23" xfId="0" applyFont="1" applyBorder="1">
      <alignment horizontal="left" vertical="center" wrapText="1"/>
    </xf>
    <xf numFmtId="0" fontId="24" fillId="0" borderId="24" xfId="0" applyFont="1" applyBorder="1">
      <alignment horizontal="left" vertical="center" wrapText="1"/>
    </xf>
    <xf numFmtId="0" fontId="24" fillId="0" borderId="24" xfId="0" applyFont="1" applyBorder="1">
      <alignment vertical="center" wrapText="1"/>
    </xf>
    <xf numFmtId="0" fontId="24" fillId="0" borderId="0" xfId="0" applyFont="1">
      <alignment horizontal="left" vertical="center"/>
    </xf>
    <xf numFmtId="0" fontId="24" fillId="0" borderId="0" xfId="0" applyFont="1">
      <alignment horizontal="right" vertical="center"/>
    </xf>
    <xf numFmtId="0" fontId="24" fillId="0" borderId="25" xfId="0" applyFont="1" applyBorder="1">
      <alignment horizontal="center" vertical="center" wrapText="1"/>
    </xf>
    <xf numFmtId="0" fontId="24" fillId="0" borderId="26" xfId="0" applyFont="1" applyBorder="1">
      <alignment horizontal="center" vertical="center" wrapText="1"/>
    </xf>
    <xf numFmtId="0" fontId="24" fillId="0" borderId="27" xfId="0" applyFont="1" applyBorder="1">
      <alignment horizontal="center" vertical="center" wrapText="1"/>
    </xf>
    <xf numFmtId="0" fontId="24" fillId="0" borderId="28" xfId="0" applyFont="1" applyBorder="1">
      <alignment horizontal="center" vertical="center" wrapText="1"/>
    </xf>
    <xf numFmtId="0" fontId="24" fillId="0" borderId="29" xfId="0" applyFont="1" applyBorder="1">
      <alignment horizontal="center" vertical="center" wrapText="1"/>
    </xf>
    <xf numFmtId="0" fontId="24" fillId="0" borderId="30" xfId="0" applyFont="1" applyBorder="1">
      <alignment horizontal="center" vertical="center" wrapText="1"/>
    </xf>
    <xf numFmtId="0" fontId="24" fillId="0" borderId="26" xfId="0" applyFont="1" applyBorder="1">
      <alignment vertical="center" wrapText="1"/>
    </xf>
    <xf numFmtId="0" fontId="24" fillId="0" borderId="30" xfId="0" applyFont="1" applyBorder="1">
      <alignment vertical="center" wrapText="1"/>
    </xf>
    <xf numFmtId="4" fontId="24" fillId="0" borderId="30" xfId="0" applyFont="1" applyBorder="1" applyNumberFormat="1">
      <alignment vertical="center" wrapText="1"/>
    </xf>
    <xf numFmtId="0" fontId="24" fillId="0" borderId="31" xfId="0" applyFont="1" applyBorder="1">
      <alignment vertical="center" wrapText="1"/>
    </xf>
    <xf numFmtId="0" fontId="24" fillId="0" borderId="32" xfId="0" applyFont="1" applyBorder="1">
      <alignment vertical="center" wrapText="1"/>
    </xf>
    <xf numFmtId="0" fontId="25" fillId="0" borderId="0" xfId="0" applyFont="1">
      <alignment horizontal="center" vertical="center"/>
    </xf>
    <xf numFmtId="0" fontId="24" fillId="0" borderId="0" xfId="0" applyFont="1">
      <alignment vertical="center"/>
    </xf>
    <xf numFmtId="0" fontId="24" fillId="0" borderId="9" xfId="0" applyFont="1" applyBorder="1">
      <alignment horizontal="center" vertical="center" shrinkToFit="1"/>
    </xf>
    <xf numFmtId="0" fontId="24" fillId="0" borderId="10" xfId="0" applyFont="1" applyBorder="1">
      <alignment horizontal="center" vertical="center" shrinkToFit="1"/>
    </xf>
    <xf numFmtId="0" fontId="24" fillId="0" borderId="11" xfId="0" applyFont="1" applyBorder="1">
      <alignment horizontal="center" vertical="center" shrinkToFit="1"/>
    </xf>
    <xf numFmtId="0" fontId="24" fillId="0" borderId="11" xfId="0" applyFont="1" applyBorder="1">
      <alignment horizontal="center" vertical="center" wrapText="1" shrinkToFit="1"/>
    </xf>
    <xf numFmtId="0" fontId="24" fillId="0" borderId="21" xfId="0" applyFont="1" applyBorder="1">
      <alignment horizontal="center" vertical="center" shrinkToFit="1"/>
    </xf>
    <xf numFmtId="0" fontId="24" fillId="0" borderId="20" xfId="0" applyFont="1" applyBorder="1">
      <alignment horizontal="center" vertical="center" shrinkToFit="1"/>
    </xf>
    <xf numFmtId="0" fontId="27" fillId="0" borderId="21" xfId="0" applyFont="1" applyBorder="1">
      <alignment horizontal="left" vertical="center" shrinkToFit="1"/>
    </xf>
    <xf numFmtId="0" fontId="24" fillId="0" borderId="20" xfId="0" applyFont="1" applyBorder="1">
      <alignment horizontal="left" vertical="center" shrinkToFit="1"/>
    </xf>
    <xf numFmtId="0" fontId="24" fillId="0" borderId="22" xfId="0" applyFont="1" applyBorder="1">
      <alignment horizontal="left" vertical="center" shrinkToFit="1"/>
    </xf>
    <xf numFmtId="4" fontId="24" fillId="0" borderId="20" xfId="0" applyFont="1" applyBorder="1" applyNumberFormat="1">
      <alignment horizontal="right" vertical="center" shrinkToFit="1"/>
    </xf>
    <xf numFmtId="3" fontId="24" fillId="0" borderId="20" xfId="0" applyFont="1" applyBorder="1" applyNumberFormat="1">
      <alignment horizontal="right" vertical="center" shrinkToFit="1"/>
    </xf>
    <xf numFmtId="0" fontId="28" fillId="0" borderId="20" xfId="0" applyFont="1" applyBorder="1">
      <alignment horizontal="left" vertical="center"/>
    </xf>
    <xf numFmtId="0" fontId="24" fillId="0" borderId="21" xfId="0" applyFont="1" applyBorder="1">
      <alignment horizontal="left" vertical="center" shrinkToFit="1"/>
    </xf>
    <xf numFmtId="0" fontId="24" fillId="0" borderId="23" xfId="0" applyFont="1" applyBorder="1">
      <alignment horizontal="left" vertical="center" shrinkToFit="1"/>
    </xf>
    <xf numFmtId="0" fontId="24" fillId="0" borderId="24" xfId="0" applyFont="1" applyBorder="1">
      <alignment horizontal="center" vertical="center" shrinkToFit="1"/>
    </xf>
    <xf numFmtId="0" fontId="1" fillId="0" borderId="24" xfId="0" applyFont="1" applyBorder="1"/>
    <xf numFmtId="3" fontId="24" fillId="0" borderId="24" xfId="0" applyFont="1" applyBorder="1" applyNumberFormat="1">
      <alignment horizontal="right" vertical="center" shrinkToFit="1"/>
    </xf>
    <xf numFmtId="0" fontId="28" fillId="0" borderId="24" xfId="0" applyFont="1" applyBorder="1">
      <alignment horizontal="left" vertical="center"/>
    </xf>
    <xf numFmtId="0" fontId="28" fillId="0" borderId="0" xfId="0" applyFont="1">
      <alignment horizontal="left" vertical="center" wrapText="1"/>
    </xf>
    <xf numFmtId="0" fontId="24" fillId="0" borderId="28" xfId="0" applyFont="1" applyBorder="1">
      <alignment horizontal="center" vertical="center" shrinkToFit="1"/>
    </xf>
    <xf numFmtId="0" fontId="24" fillId="0" borderId="30" xfId="0" applyFont="1" applyBorder="1">
      <alignment horizontal="center" vertical="center" shrinkToFit="1"/>
    </xf>
    <xf numFmtId="4" fontId="24" fillId="0" borderId="30" xfId="0" applyFont="1" applyBorder="1" applyNumberFormat="1">
      <alignment horizontal="center" vertical="center" shrinkToFit="1"/>
    </xf>
    <xf numFmtId="4" fontId="24" fillId="0" borderId="30" xfId="0" applyFont="1" applyBorder="1" applyNumberFormat="1">
      <alignment horizontal="right" vertical="center" shrinkToFit="1"/>
    </xf>
    <xf numFmtId="3" fontId="24" fillId="0" borderId="30" xfId="0" applyFont="1" applyBorder="1" applyNumberFormat="1">
      <alignment horizontal="right" vertical="center" shrinkToFit="1"/>
    </xf>
    <xf numFmtId="0" fontId="24" fillId="0" borderId="30" xfId="0" applyFont="1" applyBorder="1">
      <alignment horizontal="left" vertical="center" shrinkToFit="1"/>
    </xf>
    <xf numFmtId="0" fontId="24" fillId="0" borderId="32" xfId="0" applyFont="1" applyBorder="1">
      <alignment horizontal="left" vertical="center" shrinkToFit="1"/>
    </xf>
    <xf numFmtId="0" fontId="29" fillId="0" borderId="0" xfId="0" applyFont="1">
      <alignment horizontal="right" vertical="center"/>
    </xf>
    <xf numFmtId="49" fontId="24" fillId="0" borderId="0" xfId="0" applyFont="1" applyNumberFormat="1">
      <alignment horizontal="right" vertical="center"/>
    </xf>
    <xf numFmtId="0" fontId="1" fillId="0" borderId="0" xfId="0" applyFont="1">
      <alignment horizontal="right" vertical="center"/>
    </xf>
    <xf numFmtId="0" fontId="30" fillId="0" borderId="0" xfId="0" applyFont="1">
      <alignment horizontal="right" vertical="center"/>
    </xf>
    <xf numFmtId="0" fontId="31" fillId="0" borderId="0" xfId="0" applyFont="1">
      <alignment horizontal="center" vertical="center"/>
    </xf>
    <xf numFmtId="0" fontId="32" fillId="0" borderId="0" xfId="0" applyFont="1">
      <alignment horizontal="left" vertical="center"/>
    </xf>
    <xf numFmtId="0" fontId="32" fillId="0" borderId="0" xfId="0" applyFont="1">
      <alignment horizontal="right" vertical="center"/>
    </xf>
    <xf numFmtId="171" fontId="24" fillId="0" borderId="9" xfId="0" applyFont="1" applyBorder="1" applyNumberFormat="1">
      <alignment horizontal="center" vertical="center" wrapText="1"/>
    </xf>
    <xf numFmtId="171" fontId="24" fillId="0" borderId="10" xfId="0" applyFont="1" applyBorder="1" applyNumberFormat="1">
      <alignment horizontal="center" vertical="center" wrapText="1"/>
    </xf>
    <xf numFmtId="0" fontId="24" fillId="0" borderId="11" xfId="0" applyFont="1" applyBorder="1">
      <alignment horizontal="center" vertical="center"/>
    </xf>
    <xf numFmtId="3" fontId="24" fillId="0" borderId="11" xfId="0" applyFont="1" applyBorder="1" applyNumberFormat="1">
      <alignment horizontal="center" vertical="center"/>
    </xf>
    <xf numFmtId="171" fontId="24" fillId="0" borderId="21" xfId="0" applyFont="1" applyBorder="1" applyNumberFormat="1">
      <alignment horizontal="center" vertical="center" wrapText="1"/>
    </xf>
    <xf numFmtId="171" fontId="24" fillId="0" borderId="20" xfId="0" applyFont="1" applyBorder="1" applyNumberFormat="1">
      <alignment horizontal="center" vertical="center" wrapText="1"/>
    </xf>
    <xf numFmtId="0" fontId="24" fillId="0" borderId="20" xfId="0" applyFont="1" applyBorder="1">
      <alignment horizontal="center" vertical="center"/>
    </xf>
    <xf numFmtId="3" fontId="24" fillId="0" borderId="20" xfId="0" applyFont="1" applyBorder="1" applyNumberFormat="1">
      <alignment horizontal="center" vertical="center"/>
    </xf>
    <xf numFmtId="3" fontId="24" fillId="0" borderId="20" xfId="0" applyFont="1" applyBorder="1" applyNumberFormat="1">
      <alignment horizontal="center" vertical="center" wrapText="1"/>
    </xf>
    <xf numFmtId="171" fontId="24" fillId="0" borderId="22" xfId="0" applyFont="1" applyBorder="1" applyNumberFormat="1">
      <alignment horizontal="center" vertical="center" wrapText="1"/>
    </xf>
    <xf numFmtId="49" fontId="24" fillId="0" borderId="20" xfId="0" applyFont="1" applyBorder="1" applyNumberFormat="1">
      <alignment horizontal="center" vertical="center" wrapText="1"/>
    </xf>
    <xf numFmtId="0" fontId="24" fillId="0" borderId="20" xfId="0" applyFont="1" applyBorder="1">
      <alignment horizontal="right" vertical="center"/>
    </xf>
    <xf numFmtId="171" fontId="24" fillId="0" borderId="21" xfId="0" applyFont="1" applyBorder="1" applyNumberFormat="1">
      <alignment horizontal="left" vertical="center" wrapText="1"/>
    </xf>
    <xf numFmtId="171" fontId="24" fillId="0" borderId="20" xfId="0" applyFont="1" applyBorder="1" applyNumberFormat="1">
      <alignment horizontal="left" vertical="center" wrapText="1"/>
    </xf>
    <xf numFmtId="3" fontId="24" fillId="0" borderId="20" xfId="0" applyFont="1" applyBorder="1" applyNumberFormat="1">
      <alignment vertical="center"/>
    </xf>
    <xf numFmtId="171" fontId="24" fillId="0" borderId="23" xfId="0" applyFont="1" applyBorder="1" applyNumberFormat="1">
      <alignment horizontal="left" vertical="center" wrapText="1"/>
    </xf>
    <xf numFmtId="171" fontId="24" fillId="0" borderId="24" xfId="0" applyFont="1" applyBorder="1" applyNumberFormat="1">
      <alignment horizontal="left" vertical="center" wrapText="1"/>
    </xf>
    <xf numFmtId="3" fontId="24" fillId="0" borderId="24" xfId="0" applyFont="1" applyBorder="1" applyNumberFormat="1">
      <alignment vertical="center"/>
    </xf>
    <xf numFmtId="0" fontId="27" fillId="0" borderId="0" xfId="0" applyFont="1">
      <alignment horizontal="right" vertical="center"/>
    </xf>
    <xf numFmtId="3" fontId="27" fillId="0" borderId="20" xfId="0" applyFont="1" applyBorder="1" applyNumberFormat="1">
      <alignment horizontal="center" vertical="center" wrapText="1"/>
    </xf>
    <xf numFmtId="3" fontId="24" fillId="0" borderId="20" xfId="0" applyFont="1" applyBorder="1" applyNumberFormat="1">
      <alignment vertical="center" wrapText="1"/>
    </xf>
    <xf numFmtId="49" fontId="27" fillId="0" borderId="20" xfId="0" applyFont="1" applyBorder="1" applyNumberFormat="1">
      <alignment horizontal="center" vertical="center" wrapText="1"/>
    </xf>
    <xf numFmtId="0" fontId="27" fillId="0" borderId="20" xfId="0" applyFont="1" applyBorder="1">
      <alignment horizontal="right" vertical="center"/>
    </xf>
    <xf numFmtId="3" fontId="27" fillId="0" borderId="20" xfId="0" applyFont="1" applyBorder="1" applyNumberFormat="1">
      <alignment horizontal="centerContinuous" vertical="center" wrapText="1"/>
    </xf>
    <xf numFmtId="3" fontId="27" fillId="0" borderId="20" xfId="0" applyFont="1" applyBorder="1" applyNumberFormat="1">
      <alignment vertical="center"/>
    </xf>
    <xf numFmtId="3" fontId="27" fillId="0" borderId="24" xfId="0" applyFont="1" applyBorder="1" applyNumberFormat="1">
      <alignment vertical="center"/>
    </xf>
    <xf numFmtId="3" fontId="24" fillId="0" borderId="20" xfId="0" applyFont="1" applyBorder="1" applyNumberFormat="1">
      <alignment horizontal="centerContinuous" vertical="center" wrapText="1"/>
    </xf>
    <xf numFmtId="3" fontId="24" fillId="0" borderId="11" xfId="0" applyFont="1" applyBorder="1" applyNumberFormat="1">
      <alignment horizontal="center" vertical="center" wrapText="1"/>
    </xf>
    <xf numFmtId="49" fontId="24" fillId="0" borderId="20" xfId="0" applyFont="1" applyBorder="1" applyNumberFormat="1">
      <alignment horizontal="left" vertical="center" wrapText="1"/>
    </xf>
    <xf numFmtId="0" fontId="24" fillId="0" borderId="24" xfId="0" applyFont="1" applyBorder="1">
      <alignment horizontal="right" vertical="center"/>
    </xf>
    <xf numFmtId="49" fontId="24" fillId="0" borderId="30" xfId="0" applyFont="1" applyBorder="1" applyNumberFormat="1">
      <alignment horizontal="center" vertical="center" wrapText="1"/>
    </xf>
    <xf numFmtId="0" fontId="24" fillId="0" borderId="30" xfId="0" applyFont="1" applyBorder="1">
      <alignment horizontal="right" vertical="center"/>
    </xf>
    <xf numFmtId="0" fontId="24" fillId="0" borderId="32" xfId="0" applyFont="1" applyBorder="1">
      <alignment horizontal="right" vertical="center"/>
    </xf>
    <xf numFmtId="0" fontId="27" fillId="0" borderId="20" xfId="0" applyFont="1" applyBorder="1">
      <alignment horizontal="center" vertical="center" shrinkToFit="1"/>
    </xf>
    <xf numFmtId="3" fontId="24" fillId="0" borderId="20" xfId="0" applyFont="1" applyBorder="1" applyNumberFormat="1">
      <alignment horizontal="center" vertical="center" shrinkToFit="1"/>
    </xf>
    <xf numFmtId="0" fontId="27" fillId="0" borderId="20" xfId="0" applyFont="1" applyBorder="1">
      <alignment horizontal="left" vertical="center" shrinkToFit="1"/>
    </xf>
    <xf numFmtId="0" fontId="1" fillId="0" borderId="20" xfId="0" applyFont="1" applyBorder="1"/>
    <xf numFmtId="0" fontId="24" fillId="0" borderId="0" xfId="0" applyFont="1"/>
    <xf numFmtId="0" fontId="24" fillId="0" borderId="0" xfId="0" applyFont="1">
      <alignment horizontal="left" vertical="center" wrapText="1"/>
    </xf>
    <xf numFmtId="0" fontId="29" fillId="0" borderId="0" xfId="0" applyFont="1">
      <alignment horizontal="center" vertical="center" wrapText="1"/>
    </xf>
    <xf numFmtId="0" fontId="1" fillId="0" borderId="0" xfId="0" applyFont="1">
      <alignment horizontal="center" vertical="center" wrapText="1"/>
    </xf>
    <xf numFmtId="0" fontId="24" fillId="0" borderId="0" xfId="0" applyFont="1">
      <alignment horizontal="center" vertical="center"/>
    </xf>
    <xf numFmtId="0" fontId="24" fillId="0" borderId="33" xfId="0" applyFont="1" applyBorder="1">
      <alignment horizontal="center" vertical="center" wrapText="1"/>
    </xf>
    <xf numFmtId="0" fontId="24" fillId="0" borderId="34" xfId="0" applyFont="1" applyBorder="1">
      <alignment horizontal="center" vertical="center" wrapText="1"/>
    </xf>
    <xf numFmtId="4" fontId="24" fillId="0" borderId="20" xfId="0" applyFont="1" applyBorder="1" applyNumberFormat="1">
      <alignment horizontal="center" vertical="center" wrapText="1"/>
    </xf>
    <xf numFmtId="0" fontId="24" fillId="0" borderId="23" xfId="0" applyFont="1" applyBorder="1">
      <alignment horizontal="center" vertical="center" wrapText="1"/>
    </xf>
    <xf numFmtId="0" fontId="24" fillId="0" borderId="24" xfId="0" applyFont="1" applyBorder="1">
      <alignment horizontal="center" vertical="center" wrapText="1"/>
    </xf>
    <xf numFmtId="0" fontId="33" fillId="0" borderId="0" xfId="0" applyFont="1">
      <alignment horizontal="left" vertical="center"/>
    </xf>
    <xf numFmtId="0" fontId="24" fillId="0" borderId="35" xfId="0" applyFont="1" applyBorder="1">
      <alignment horizontal="center" vertical="center" wrapText="1"/>
    </xf>
    <xf numFmtId="0" fontId="24" fillId="0" borderId="36" xfId="0" applyFont="1" applyBorder="1">
      <alignment horizontal="center" vertical="center" wrapText="1"/>
    </xf>
    <xf numFmtId="4" fontId="24" fillId="0" borderId="30" xfId="0" applyFont="1" applyBorder="1" applyNumberFormat="1">
      <alignment horizontal="center" vertical="center" wrapText="1"/>
    </xf>
    <xf numFmtId="0" fontId="24" fillId="0" borderId="32" xfId="0" applyFont="1" applyBorder="1">
      <alignment horizontal="center" vertical="center" wrapText="1"/>
    </xf>
    <xf numFmtId="4" fontId="24" fillId="0" borderId="24" xfId="0" applyFont="1" applyBorder="1" applyNumberFormat="1">
      <alignment horizontal="center" vertical="center" wrapText="1"/>
    </xf>
    <xf numFmtId="0" fontId="24" fillId="0" borderId="37" xfId="0" applyFont="1" applyBorder="1">
      <alignment horizontal="center" vertical="center" wrapText="1"/>
    </xf>
    <xf numFmtId="4" fontId="24" fillId="0" borderId="32" xfId="0" applyFont="1" applyBorder="1" applyNumberFormat="1">
      <alignment horizontal="center" vertical="center" wrapText="1"/>
    </xf>
    <xf numFmtId="0" fontId="29" fillId="0" borderId="0" xfId="0" applyFont="1">
      <alignment vertical="center" wrapText="1"/>
    </xf>
    <xf numFmtId="0" fontId="24" fillId="0" borderId="0" xfId="0" applyFont="1">
      <alignment horizontal="right" vertical="center" wrapText="1"/>
    </xf>
    <xf numFmtId="0" fontId="24" fillId="0" borderId="38" xfId="0" applyFont="1" applyBorder="1">
      <alignment horizontal="center" vertical="center" wrapText="1"/>
    </xf>
    <xf numFmtId="0" fontId="24" fillId="0" borderId="39" xfId="0" applyFont="1" applyBorder="1">
      <alignment horizontal="center" vertical="center" wrapText="1"/>
    </xf>
    <xf numFmtId="0" fontId="1" fillId="0" borderId="0" xfId="0" applyFont="1">
      <alignment horizontal="left" vertical="center"/>
    </xf>
    <xf numFmtId="0" fontId="24" fillId="0" borderId="40" xfId="0" applyFont="1" applyBorder="1">
      <alignment horizontal="center" vertical="center" wrapText="1"/>
    </xf>
    <xf numFmtId="171" fontId="24" fillId="0" borderId="25" xfId="0" applyFont="1" applyBorder="1" applyNumberFormat="1">
      <alignment horizontal="center" vertical="center" wrapText="1"/>
    </xf>
    <xf numFmtId="0" fontId="30" fillId="0" borderId="0" xfId="0" applyFont="1">
      <alignment vertical="center" wrapText="1"/>
    </xf>
    <xf numFmtId="0" fontId="27" fillId="0" borderId="20" xfId="0" applyFont="1" applyBorder="1">
      <alignment horizontal="center" vertical="center" wrapText="1"/>
    </xf>
    <xf numFmtId="4" fontId="27" fillId="0" borderId="20" xfId="0" applyFont="1" applyBorder="1" applyNumberFormat="1">
      <alignment horizontal="center" vertical="center" wrapText="1"/>
    </xf>
    <xf numFmtId="0" fontId="27" fillId="0" borderId="20" xfId="0" applyFont="1" applyBorder="1">
      <alignment vertical="center" wrapText="1"/>
    </xf>
    <xf numFmtId="4" fontId="24" fillId="0" borderId="20" xfId="0" applyFont="1" applyBorder="1" applyNumberFormat="1">
      <alignment vertical="center" wrapText="1"/>
    </xf>
    <xf numFmtId="0" fontId="27" fillId="0" borderId="24" xfId="0" applyFont="1" applyBorder="1">
      <alignment vertical="center" wrapText="1"/>
    </xf>
    <xf numFmtId="0" fontId="1" fillId="18" borderId="20" xfId="0" applyFont="1" applyFill="1" applyBorder="1"/>
    <xf numFmtId="0" fontId="1" fillId="18" borderId="22" xfId="0" applyFont="1" applyFill="1" applyBorder="1"/>
    <xf numFmtId="172" fontId="24" fillId="0" borderId="0" xfId="0" applyFont="1" applyNumberFormat="1">
      <alignment horizontal="right" vertical="center"/>
    </xf>
    <xf numFmtId="171" fontId="24" fillId="0" borderId="33" xfId="0" applyFont="1" applyBorder="1" applyNumberFormat="1">
      <alignment horizontal="center" vertical="center" wrapText="1"/>
    </xf>
    <xf numFmtId="171" fontId="24" fillId="0" borderId="34" xfId="0" applyFont="1" applyBorder="1" applyNumberFormat="1">
      <alignment horizontal="center" vertical="center" wrapText="1"/>
    </xf>
    <xf numFmtId="171" fontId="24" fillId="0" borderId="22" xfId="0" applyFont="1" applyBorder="1" applyNumberFormat="1">
      <alignment horizontal="center" vertical="center"/>
    </xf>
    <xf numFmtId="171" fontId="24" fillId="0" borderId="20" xfId="0" applyFont="1" applyBorder="1" applyNumberFormat="1">
      <alignment horizontal="center" vertical="center"/>
    </xf>
    <xf numFmtId="172" fontId="24" fillId="0" borderId="20" xfId="0" applyFont="1" applyBorder="1" applyNumberFormat="1">
      <alignment horizontal="center" vertical="center"/>
    </xf>
    <xf numFmtId="171" fontId="24" fillId="0" borderId="21" xfId="0" applyFont="1" applyBorder="1" applyNumberFormat="1">
      <alignment horizontal="center" vertical="center"/>
    </xf>
    <xf numFmtId="171" fontId="24" fillId="0" borderId="21" xfId="0" applyFont="1" applyBorder="1" applyNumberFormat="1">
      <alignment horizontal="left" vertical="center"/>
    </xf>
    <xf numFmtId="171" fontId="24" fillId="0" borderId="20" xfId="0" applyFont="1" applyBorder="1" applyNumberFormat="1">
      <alignment horizontal="left" vertical="center"/>
    </xf>
    <xf numFmtId="171" fontId="24" fillId="0" borderId="23" xfId="0" applyFont="1" applyBorder="1" applyNumberFormat="1">
      <alignment horizontal="left" vertical="center"/>
    </xf>
    <xf numFmtId="171" fontId="24" fillId="0" borderId="24" xfId="0" applyFont="1" applyBorder="1" applyNumberFormat="1">
      <alignment horizontal="left" vertical="center"/>
    </xf>
    <xf numFmtId="0" fontId="26" fillId="0" borderId="0" xfId="0" applyFont="1">
      <alignment horizontal="center" vertical="center"/>
    </xf>
    <xf numFmtId="171" fontId="24" fillId="0" borderId="36" xfId="0" applyFont="1" applyBorder="1" applyNumberFormat="1">
      <alignment horizontal="center" vertical="center" wrapText="1"/>
    </xf>
    <xf numFmtId="171" fontId="24" fillId="0" borderId="11" xfId="0" applyFont="1" applyBorder="1" applyNumberFormat="1">
      <alignment horizontal="center" vertical="center" wrapText="1"/>
    </xf>
    <xf numFmtId="171" fontId="24" fillId="0" borderId="40" xfId="0" applyFont="1" applyBorder="1" applyNumberFormat="1">
      <alignment horizontal="center" vertical="center" wrapText="1"/>
    </xf>
    <xf numFmtId="49" fontId="24" fillId="0" borderId="20" xfId="0" applyFont="1" applyBorder="1" applyNumberFormat="1">
      <alignment horizontal="center" vertical="center"/>
    </xf>
    <xf numFmtId="171" fontId="24" fillId="0" borderId="20" xfId="0" applyFont="1" applyBorder="1" applyNumberFormat="1">
      <alignment horizontal="right" vertical="center"/>
    </xf>
    <xf numFmtId="171" fontId="24" fillId="0" borderId="24" xfId="0" applyFont="1" applyBorder="1" applyNumberFormat="1">
      <alignment horizontal="right" vertical="center"/>
    </xf>
    <xf numFmtId="0" fontId="26" fillId="0" borderId="0" xfId="0" applyFont="1">
      <alignment horizontal="right" vertical="center"/>
    </xf>
    <xf numFmtId="171" fontId="24" fillId="0" borderId="28" xfId="0" applyFont="1" applyBorder="1" applyNumberFormat="1">
      <alignment horizontal="center" vertical="center" wrapText="1"/>
    </xf>
    <xf numFmtId="171" fontId="24" fillId="0" borderId="30" xfId="0" applyFont="1" applyBorder="1" applyNumberFormat="1">
      <alignment horizontal="center" vertical="center" wrapText="1"/>
    </xf>
    <xf numFmtId="49" fontId="24" fillId="0" borderId="30" xfId="0" applyFont="1" applyBorder="1" applyNumberFormat="1">
      <alignment horizontal="center" vertical="center"/>
    </xf>
    <xf numFmtId="171" fontId="24" fillId="0" borderId="30" xfId="0" applyFont="1" applyBorder="1" applyNumberFormat="1">
      <alignment horizontal="right" vertical="center"/>
    </xf>
    <xf numFmtId="171" fontId="24" fillId="0" borderId="32" xfId="0" applyFont="1" applyBorder="1" applyNumberFormat="1">
      <alignment horizontal="right" vertical="center"/>
    </xf>
    <xf numFmtId="0" fontId="27" fillId="0" borderId="30" xfId="0" applyFont="1" applyBorder="1">
      <alignment horizontal="center" vertical="center" wrapText="1"/>
    </xf>
    <xf numFmtId="49" fontId="27" fillId="0" borderId="30" xfId="0" applyFont="1" applyBorder="1" applyNumberFormat="1">
      <alignment horizontal="center" vertical="center" wrapText="1"/>
    </xf>
    <xf numFmtId="4" fontId="27" fillId="0" borderId="30" xfId="0" applyFont="1" applyBorder="1" applyNumberFormat="1">
      <alignment horizontal="center" vertical="center" wrapText="1"/>
    </xf>
    <xf numFmtId="4" fontId="27" fillId="0" borderId="24" xfId="0" applyFont="1" applyBorder="1" applyNumberFormat="1">
      <alignment horizontal="center" vertical="center" wrapText="1"/>
    </xf>
    <xf numFmtId="4" fontId="27" fillId="0" borderId="32" xfId="0" applyFont="1" applyBorder="1" applyNumberFormat="1">
      <alignment horizontal="center" vertical="center" wrapText="1"/>
    </xf>
    <xf numFmtId="0" fontId="27" fillId="0" borderId="24" xfId="0" applyFont="1" applyBorder="1">
      <alignment horizontal="center" vertical="center" wrapText="1"/>
    </xf>
    <xf numFmtId="0" fontId="30" fillId="0" borderId="0" xfId="0" applyFont="1">
      <alignment horizontal="center" vertical="center" wrapText="1"/>
    </xf>
    <xf numFmtId="0" fontId="27" fillId="0" borderId="0" xfId="0" applyFont="1">
      <alignment horizontal="center" vertical="center" wrapText="1"/>
    </xf>
    <xf numFmtId="171" fontId="24" fillId="0" borderId="16" xfId="0" applyFont="1" applyBorder="1" applyNumberFormat="1">
      <alignment horizontal="center" vertical="center" wrapText="1"/>
    </xf>
    <xf numFmtId="171" fontId="24" fillId="0" borderId="17" xfId="0" applyFont="1" applyBorder="1" applyNumberFormat="1">
      <alignment horizontal="center" vertical="center" wrapText="1"/>
    </xf>
    <xf numFmtId="171" fontId="24" fillId="0" borderId="12" xfId="0" applyFont="1" applyBorder="1" applyNumberFormat="1">
      <alignment horizontal="center" vertical="center" wrapText="1"/>
    </xf>
    <xf numFmtId="171" fontId="24" fillId="0" borderId="13" xfId="0" applyFont="1" applyBorder="1" applyNumberFormat="1">
      <alignment horizontal="center" vertical="center" wrapText="1"/>
    </xf>
    <xf numFmtId="171" fontId="24" fillId="0" borderId="14" xfId="0" applyFont="1" applyBorder="1" applyNumberFormat="1">
      <alignment horizontal="center" vertical="center" wrapText="1"/>
    </xf>
    <xf numFmtId="171" fontId="24" fillId="0" borderId="41" xfId="0" applyFont="1" applyBorder="1" applyNumberFormat="1">
      <alignment horizontal="center" vertical="center"/>
    </xf>
    <xf numFmtId="171" fontId="24" fillId="0" borderId="25" xfId="0" applyFont="1" applyBorder="1" applyNumberFormat="1">
      <alignment horizontal="center" vertical="center"/>
    </xf>
    <xf numFmtId="49" fontId="24" fillId="0" borderId="26" xfId="0" applyFont="1" applyBorder="1" applyNumberFormat="1">
      <alignment horizontal="center" vertical="center"/>
    </xf>
    <xf numFmtId="171" fontId="24" fillId="0" borderId="42" xfId="0" applyFont="1" applyBorder="1" applyNumberFormat="1">
      <alignment horizontal="center" vertical="center"/>
    </xf>
    <xf numFmtId="171" fontId="24" fillId="0" borderId="11" xfId="0" applyFont="1" applyBorder="1" applyNumberFormat="1">
      <alignment horizontal="center" vertical="center"/>
    </xf>
    <xf numFmtId="171" fontId="24" fillId="0" borderId="26" xfId="0" applyFont="1" applyBorder="1" applyNumberFormat="1">
      <alignment horizontal="center" vertical="center"/>
    </xf>
    <xf numFmtId="171" fontId="24" fillId="0" borderId="43" xfId="0" applyFont="1" applyBorder="1" applyNumberFormat="1">
      <alignment horizontal="left" vertical="center"/>
    </xf>
    <xf numFmtId="171" fontId="24" fillId="0" borderId="27" xfId="0" applyFont="1" applyBorder="1" applyNumberFormat="1">
      <alignment horizontal="left" vertical="center"/>
    </xf>
    <xf numFmtId="171" fontId="24" fillId="0" borderId="22" xfId="0" applyFont="1" applyBorder="1" applyNumberFormat="1">
      <alignment horizontal="left" vertical="center"/>
    </xf>
    <xf numFmtId="171" fontId="24" fillId="0" borderId="44" xfId="0" applyFont="1" applyBorder="1" applyNumberFormat="1">
      <alignment horizontal="left" vertical="center"/>
    </xf>
    <xf numFmtId="171" fontId="24" fillId="0" borderId="45" xfId="0" applyFont="1" applyBorder="1" applyNumberFormat="1">
      <alignment horizontal="left" vertical="center"/>
    </xf>
    <xf numFmtId="171" fontId="24" fillId="0" borderId="46" xfId="0" applyFont="1" applyBorder="1" applyNumberFormat="1">
      <alignment horizontal="left" vertical="center"/>
    </xf>
    <xf numFmtId="171" fontId="24" fillId="0" borderId="47" xfId="0" applyFont="1" applyBorder="1" applyNumberFormat="1">
      <alignment horizontal="center" vertical="center" wrapText="1"/>
    </xf>
    <xf numFmtId="171" fontId="24" fillId="0" borderId="42" xfId="0" applyFont="1" applyBorder="1" applyNumberFormat="1">
      <alignment horizontal="center" vertical="center" wrapText="1"/>
    </xf>
    <xf numFmtId="171" fontId="24" fillId="0" borderId="38" xfId="0" applyFont="1" applyBorder="1" applyNumberFormat="1">
      <alignment horizontal="center" vertical="center" wrapText="1"/>
    </xf>
    <xf numFmtId="0" fontId="1" fillId="0" borderId="0" xfId="0" applyFont="1">
      <alignment vertical="center"/>
    </xf>
    <xf numFmtId="171" fontId="24" fillId="0" borderId="39" xfId="0" applyFont="1" applyBorder="1" applyNumberFormat="1">
      <alignment horizontal="center" vertical="center" wrapText="1"/>
    </xf>
    <xf numFmtId="0" fontId="24" fillId="0" borderId="42" xfId="0" applyFont="1" applyBorder="1">
      <alignment horizontal="center" vertical="center" wrapText="1"/>
    </xf>
    <xf numFmtId="0" fontId="24" fillId="0" borderId="43" xfId="0" applyFont="1" applyBorder="1">
      <alignment horizontal="center" vertical="center" wrapText="1"/>
    </xf>
    <xf numFmtId="0" fontId="24" fillId="0" borderId="44" xfId="0" applyFont="1" applyBorder="1">
      <alignment horizontal="center" vertical="center" wrapText="1"/>
    </xf>
    <xf numFmtId="0" fontId="24" fillId="0" borderId="45" xfId="0" applyFont="1" applyBorder="1">
      <alignment horizontal="center" vertical="center" wrapText="1"/>
    </xf>
    <xf numFmtId="0" fontId="24" fillId="0" borderId="46" xfId="0" applyFont="1" applyBorder="1">
      <alignment horizontal="center" vertical="center" wrapText="1"/>
    </xf>
    <xf numFmtId="0" fontId="24" fillId="0" borderId="17" xfId="0" applyFont="1" applyBorder="1"/>
    <xf numFmtId="0" fontId="24" fillId="0" borderId="18" xfId="0" applyFont="1" applyBorder="1"/>
    <xf numFmtId="0" fontId="24" fillId="0" borderId="47" xfId="0" applyFont="1" applyBorder="1">
      <alignment horizontal="center" vertical="center" wrapText="1"/>
    </xf>
    <xf numFmtId="0" fontId="29" fillId="0" borderId="0" xfId="47" applyFont="1">
      <alignment horizontal="right" vertical="center"/>
    </xf>
    <xf numFmtId="0" fontId="24" fillId="0" borderId="0" xfId="47" applyFont="1">
      <alignment horizontal="right" vertical="center"/>
    </xf>
    <xf numFmtId="49" fontId="24" fillId="0" borderId="0" xfId="47" applyFont="1" applyNumberFormat="1">
      <alignment horizontal="right" vertical="center"/>
    </xf>
    <xf numFmtId="0" fontId="1" fillId="0" borderId="0" xfId="47" applyFont="1">
      <alignment horizontal="right" vertical="center"/>
    </xf>
    <xf numFmtId="0" fontId="31" fillId="0" borderId="0" xfId="47" applyFont="1">
      <alignment horizontal="center" vertical="center"/>
    </xf>
    <xf numFmtId="0" fontId="26" fillId="0" borderId="0" xfId="47" applyFont="1">
      <alignment horizontal="left" vertical="center"/>
    </xf>
    <xf numFmtId="171" fontId="24" fillId="0" borderId="16" xfId="47" applyFont="1" applyBorder="1" applyNumberFormat="1">
      <alignment horizontal="center" vertical="center"/>
    </xf>
    <xf numFmtId="171" fontId="24" fillId="0" borderId="17" xfId="47" applyFont="1" applyBorder="1" applyNumberFormat="1">
      <alignment horizontal="center" vertical="center"/>
    </xf>
    <xf numFmtId="171" fontId="24" fillId="0" borderId="18" xfId="47" applyFont="1" applyBorder="1" applyNumberFormat="1">
      <alignment horizontal="center" vertical="center"/>
    </xf>
    <xf numFmtId="171" fontId="24" fillId="0" borderId="35" xfId="47" applyFont="1" applyBorder="1" applyNumberFormat="1">
      <alignment horizontal="center" vertical="center"/>
    </xf>
    <xf numFmtId="171" fontId="24" fillId="0" borderId="34" xfId="47" applyFont="1" applyBorder="1" applyNumberFormat="1">
      <alignment horizontal="center" vertical="center"/>
    </xf>
    <xf numFmtId="171" fontId="24" fillId="0" borderId="21" xfId="47" applyFont="1" applyBorder="1" applyNumberFormat="1">
      <alignment horizontal="center" vertical="center"/>
    </xf>
    <xf numFmtId="171" fontId="24" fillId="0" borderId="20" xfId="47" applyFont="1" applyBorder="1" applyNumberFormat="1">
      <alignment horizontal="center" vertical="center" wrapText="1"/>
    </xf>
    <xf numFmtId="49" fontId="24" fillId="0" borderId="20" xfId="47" applyFont="1" applyBorder="1" applyNumberFormat="1">
      <alignment horizontal="center" vertical="center" wrapText="1"/>
    </xf>
    <xf numFmtId="171" fontId="24" fillId="0" borderId="20" xfId="47" applyFont="1" applyBorder="1" applyNumberFormat="1">
      <alignment horizontal="center" vertical="center"/>
    </xf>
    <xf numFmtId="49" fontId="24" fillId="0" borderId="22" xfId="47" applyFont="1" applyBorder="1" applyNumberFormat="1">
      <alignment horizontal="center" vertical="center"/>
    </xf>
    <xf numFmtId="49" fontId="24" fillId="0" borderId="20" xfId="47" applyFont="1" applyBorder="1" applyNumberFormat="1">
      <alignment horizontal="center" vertical="center"/>
    </xf>
    <xf numFmtId="171" fontId="24" fillId="0" borderId="22" xfId="47" applyFont="1" applyBorder="1" applyNumberFormat="1">
      <alignment horizontal="left" vertical="center" shrinkToFit="1"/>
    </xf>
    <xf numFmtId="171" fontId="24" fillId="0" borderId="20" xfId="47" applyFont="1" applyBorder="1" applyNumberFormat="1">
      <alignment horizontal="right" vertical="center"/>
    </xf>
    <xf numFmtId="171" fontId="24" fillId="0" borderId="20" xfId="47" applyFont="1" applyBorder="1" applyNumberFormat="1">
      <alignment horizontal="left" vertical="center"/>
    </xf>
    <xf numFmtId="171" fontId="24" fillId="0" borderId="22" xfId="47" applyFont="1" applyBorder="1" applyNumberFormat="1">
      <alignment horizontal="left" vertical="center"/>
    </xf>
    <xf numFmtId="0" fontId="24" fillId="0" borderId="22" xfId="47" applyFont="1" applyBorder="1">
      <alignment horizontal="right" vertical="center"/>
    </xf>
    <xf numFmtId="171" fontId="24" fillId="0" borderId="22" xfId="47" applyFont="1" applyBorder="1" applyNumberFormat="1">
      <alignment horizontal="center" vertical="center"/>
    </xf>
    <xf numFmtId="0" fontId="24" fillId="0" borderId="20" xfId="47" applyFont="1" applyBorder="1">
      <alignment horizontal="right" vertical="center"/>
    </xf>
    <xf numFmtId="171" fontId="34" fillId="0" borderId="22" xfId="47" applyFont="1" applyBorder="1" applyNumberFormat="1">
      <alignment horizontal="center" vertical="center"/>
    </xf>
    <xf numFmtId="49" fontId="34" fillId="0" borderId="20" xfId="47" applyFont="1" applyBorder="1" applyNumberFormat="1">
      <alignment horizontal="center" vertical="center"/>
    </xf>
    <xf numFmtId="171" fontId="34" fillId="0" borderId="20" xfId="47" applyFont="1" applyBorder="1" applyNumberFormat="1">
      <alignment horizontal="left" vertical="center"/>
    </xf>
    <xf numFmtId="171" fontId="34" fillId="0" borderId="20" xfId="47" applyFont="1" applyBorder="1" applyNumberFormat="1">
      <alignment vertical="center"/>
    </xf>
    <xf numFmtId="171" fontId="34" fillId="0" borderId="26" xfId="47" applyFont="1" applyBorder="1" applyNumberFormat="1">
      <alignment horizontal="center" vertical="center"/>
    </xf>
    <xf numFmtId="171" fontId="34" fillId="0" borderId="27" xfId="47" applyFont="1" applyBorder="1" applyNumberFormat="1">
      <alignment horizontal="center" vertical="center"/>
    </xf>
    <xf numFmtId="171" fontId="24" fillId="0" borderId="26" xfId="47" applyFont="1" applyBorder="1" applyNumberFormat="1">
      <alignment horizontal="center" vertical="center"/>
    </xf>
    <xf numFmtId="171" fontId="24" fillId="0" borderId="27" xfId="47" applyFont="1" applyBorder="1" applyNumberFormat="1">
      <alignment horizontal="center" vertical="center"/>
    </xf>
    <xf numFmtId="171" fontId="27" fillId="0" borderId="22" xfId="47" applyFont="1" applyBorder="1" applyNumberFormat="1">
      <alignment horizontal="left" vertical="center"/>
    </xf>
    <xf numFmtId="171" fontId="35" fillId="0" borderId="46" xfId="47" applyFont="1" applyBorder="1" applyNumberFormat="1">
      <alignment horizontal="center" vertical="center"/>
    </xf>
    <xf numFmtId="49" fontId="24" fillId="0" borderId="24" xfId="47" applyFont="1" applyBorder="1" applyNumberFormat="1">
      <alignment horizontal="center" vertical="center"/>
    </xf>
    <xf numFmtId="171" fontId="24" fillId="0" borderId="24" xfId="47" applyFont="1" applyBorder="1" applyNumberFormat="1">
      <alignment horizontal="left" vertical="center"/>
    </xf>
    <xf numFmtId="171" fontId="35" fillId="0" borderId="31" xfId="47" applyFont="1" applyBorder="1" applyNumberFormat="1">
      <alignment horizontal="center" vertical="center"/>
    </xf>
    <xf numFmtId="171" fontId="35" fillId="0" borderId="45" xfId="47" applyFont="1" applyBorder="1" applyNumberFormat="1">
      <alignment horizontal="center" vertical="center"/>
    </xf>
    <xf numFmtId="0" fontId="24" fillId="0" borderId="0" xfId="47" applyFont="1">
      <alignment horizontal="left" vertical="center"/>
    </xf>
    <xf numFmtId="0" fontId="26" fillId="0" borderId="0" xfId="47" applyFont="1">
      <alignment horizontal="right" vertical="center"/>
    </xf>
    <xf numFmtId="171" fontId="24" fillId="0" borderId="20" xfId="47" applyFont="1" applyBorder="1" applyNumberFormat="1">
      <alignment horizontal="left" vertical="center" indent="1"/>
    </xf>
    <xf numFmtId="0" fontId="24" fillId="0" borderId="20" xfId="47" applyFont="1" applyBorder="1">
      <alignment horizontal="center" vertical="center"/>
    </xf>
    <xf numFmtId="171" fontId="34" fillId="0" borderId="27" xfId="47" applyFont="1" applyBorder="1" applyNumberFormat="1">
      <alignment vertical="center"/>
    </xf>
    <xf numFmtId="171" fontId="24" fillId="0" borderId="22" xfId="47" applyFont="1" applyBorder="1" applyNumberFormat="1">
      <alignment vertical="center"/>
    </xf>
    <xf numFmtId="171" fontId="35" fillId="0" borderId="45" xfId="47" applyFont="1" applyBorder="1" applyNumberFormat="1">
      <alignment vertical="center"/>
    </xf>
    <xf numFmtId="171" fontId="24" fillId="0" borderId="24" xfId="47" applyFont="1" applyBorder="1" applyNumberFormat="1">
      <alignment horizontal="center" vertical="center"/>
    </xf>
    <xf numFmtId="171" fontId="24" fillId="0" borderId="24" xfId="47" applyFont="1" applyBorder="1" applyNumberFormat="1">
      <alignment horizontal="right" vertical="center"/>
    </xf>
    <xf numFmtId="171" fontId="24" fillId="0" borderId="48" xfId="47" applyFont="1" applyBorder="1" applyNumberFormat="1">
      <alignment horizontal="center" vertical="center"/>
    </xf>
    <xf numFmtId="171" fontId="24" fillId="0" borderId="30" xfId="47" applyFont="1" applyBorder="1" applyNumberFormat="1">
      <alignment horizontal="center" vertical="center"/>
    </xf>
    <xf numFmtId="171" fontId="24" fillId="0" borderId="30" xfId="47" applyFont="1" applyBorder="1" applyNumberFormat="1">
      <alignment horizontal="center" vertical="center" wrapText="1"/>
    </xf>
    <xf numFmtId="49" fontId="24" fillId="0" borderId="30" xfId="47" applyFont="1" applyBorder="1" applyNumberFormat="1">
      <alignment horizontal="center" vertical="center"/>
    </xf>
    <xf numFmtId="171" fontId="24" fillId="0" borderId="30" xfId="47" applyFont="1" applyBorder="1" applyNumberFormat="1">
      <alignment horizontal="left" vertical="center"/>
    </xf>
    <xf numFmtId="0" fontId="24" fillId="0" borderId="30" xfId="47" applyFont="1" applyBorder="1">
      <alignment horizontal="right" vertical="center"/>
    </xf>
    <xf numFmtId="171" fontId="34" fillId="0" borderId="30" xfId="47" applyFont="1" applyBorder="1" applyNumberFormat="1">
      <alignment vertical="center"/>
    </xf>
    <xf numFmtId="171" fontId="24" fillId="0" borderId="32" xfId="47" applyFont="1" applyBorder="1" applyNumberFormat="1">
      <alignment horizontal="left" vertical="center"/>
    </xf>
    <xf numFmtId="0" fontId="1" fillId="0" borderId="0" xfId="47" applyFont="1">
      <alignment horizontal="right" vertical="center" wrapText="1"/>
    </xf>
    <xf numFmtId="0" fontId="31" fillId="0" borderId="0" xfId="47" applyFont="1">
      <alignment horizontal="center" vertical="center" wrapText="1"/>
    </xf>
    <xf numFmtId="0" fontId="24" fillId="0" borderId="0" xfId="47" applyFont="1">
      <alignment horizontal="right" vertical="center" wrapText="1"/>
    </xf>
    <xf numFmtId="171" fontId="24" fillId="0" borderId="36" xfId="47" applyFont="1" applyBorder="1" applyNumberFormat="1">
      <alignment horizontal="center" vertical="center"/>
    </xf>
    <xf numFmtId="171" fontId="24" fillId="0" borderId="10" xfId="47" applyFont="1" applyBorder="1" applyNumberFormat="1">
      <alignment horizontal="center" vertical="center"/>
    </xf>
    <xf numFmtId="171" fontId="24" fillId="0" borderId="10" xfId="47" applyFont="1" applyBorder="1" applyNumberFormat="1">
      <alignment horizontal="center" vertical="center" wrapText="1"/>
    </xf>
    <xf numFmtId="171" fontId="24" fillId="0" borderId="20" xfId="47" applyFont="1" applyBorder="1" applyNumberFormat="1">
      <alignment horizontal="right" vertical="center" wrapText="1"/>
    </xf>
    <xf numFmtId="0" fontId="24" fillId="0" borderId="20" xfId="47" applyFont="1" applyBorder="1">
      <alignment horizontal="right" vertical="center" wrapText="1"/>
    </xf>
    <xf numFmtId="171" fontId="24" fillId="0" borderId="20" xfId="47" applyFont="1" applyBorder="1" applyNumberFormat="1">
      <alignment horizontal="left" vertical="center" wrapText="1"/>
    </xf>
    <xf numFmtId="171" fontId="34" fillId="0" borderId="20" xfId="47" applyFont="1" applyBorder="1" applyNumberFormat="1">
      <alignment horizontal="center" vertical="center"/>
    </xf>
    <xf numFmtId="171" fontId="34" fillId="0" borderId="20" xfId="47" applyFont="1" applyBorder="1" applyNumberFormat="1">
      <alignment horizontal="center" vertical="center" wrapText="1"/>
    </xf>
    <xf numFmtId="171" fontId="32" fillId="0" borderId="20" xfId="47" applyFont="1" applyBorder="1" applyNumberFormat="1">
      <alignment horizontal="left" vertical="center"/>
    </xf>
    <xf numFmtId="171" fontId="32" fillId="0" borderId="20" xfId="47" applyFont="1" applyBorder="1" applyNumberFormat="1">
      <alignment horizontal="left" vertical="center" wrapText="1"/>
    </xf>
    <xf numFmtId="171" fontId="24" fillId="0" borderId="24" xfId="47" applyFont="1" applyBorder="1" applyNumberFormat="1">
      <alignment horizontal="right" vertical="center" wrapText="1"/>
    </xf>
    <xf numFmtId="0" fontId="24" fillId="0" borderId="24" xfId="47" applyFont="1" applyBorder="1">
      <alignment horizontal="right" vertical="center" wrapText="1"/>
    </xf>
    <xf numFmtId="171" fontId="35" fillId="0" borderId="24" xfId="47" applyFont="1" applyBorder="1" applyNumberFormat="1">
      <alignment horizontal="center" vertical="center"/>
    </xf>
    <xf numFmtId="171" fontId="35" fillId="0" borderId="24" xfId="47" applyFont="1" applyBorder="1" applyNumberFormat="1">
      <alignment horizontal="center" vertical="center" wrapText="1"/>
    </xf>
    <xf numFmtId="0" fontId="26" fillId="0" borderId="0" xfId="47" applyFont="1">
      <alignment horizontal="right" vertical="center" wrapText="1"/>
    </xf>
    <xf numFmtId="171" fontId="24" fillId="0" borderId="37" xfId="47" applyFont="1" applyBorder="1" applyNumberFormat="1">
      <alignment horizontal="center" vertical="center" wrapText="1"/>
    </xf>
    <xf numFmtId="49" fontId="24" fillId="0" borderId="30" xfId="47" applyFont="1" applyBorder="1" applyNumberFormat="1">
      <alignment horizontal="center" vertical="center" wrapText="1"/>
    </xf>
    <xf numFmtId="0" fontId="24" fillId="0" borderId="20" xfId="47" applyFont="1" applyBorder="1">
      <alignment horizontal="center" vertical="center" wrapText="1"/>
    </xf>
    <xf numFmtId="171" fontId="24" fillId="0" borderId="30" xfId="47" applyFont="1" applyBorder="1" applyNumberFormat="1">
      <alignment horizontal="right" vertical="center" wrapText="1"/>
    </xf>
    <xf numFmtId="0" fontId="24" fillId="0" borderId="24" xfId="47" applyFont="1" applyBorder="1">
      <alignment horizontal="center" vertical="center"/>
    </xf>
    <xf numFmtId="171" fontId="24" fillId="0" borderId="32" xfId="47" applyFont="1" applyBorder="1" applyNumberFormat="1">
      <alignment horizontal="right" vertical="center" wrapText="1"/>
    </xf>
    <xf numFmtId="0" fontId="36" fillId="0" borderId="0" xfId="0" applyFont="1">
      <alignment horizontal="left" vertical="center"/>
    </xf>
    <xf numFmtId="0" fontId="37" fillId="0" borderId="49" xfId="0" applyFont="1" applyBorder="1">
      <alignment horizontal="left" vertical="center" wrapText="1"/>
    </xf>
    <xf numFmtId="0" fontId="1" fillId="0" borderId="50" xfId="0" applyFont="1" applyBorder="1">
      <alignment horizontal="left" vertical="center"/>
    </xf>
    <xf numFmtId="0" fontId="38" fillId="0" borderId="51" xfId="0" applyFont="1" applyBorder="1">
      <alignment horizontal="center" vertical="center" wrapText="1"/>
    </xf>
    <xf numFmtId="0" fontId="38" fillId="0" borderId="0" xfId="0" applyFont="1">
      <alignment horizontal="center" vertical="center"/>
    </xf>
    <xf numFmtId="0" fontId="39" fillId="0" borderId="51" xfId="0" applyFont="1" applyBorder="1">
      <alignment vertical="center"/>
    </xf>
    <xf numFmtId="0" fontId="39" fillId="0" borderId="0" xfId="0" applyFont="1">
      <alignment vertical="center"/>
    </xf>
    <xf numFmtId="0" fontId="1" fillId="0" borderId="51" xfId="0" applyFont="1" applyBorder="1">
      <alignment horizontal="left" vertical="center"/>
    </xf>
    <xf numFmtId="0" fontId="40" fillId="0" borderId="0" xfId="0" applyFont="1">
      <alignment horizontal="center"/>
    </xf>
    <xf numFmtId="0" fontId="40" fillId="0" borderId="0" xfId="0" applyFont="1">
      <alignment horizontal="left"/>
    </xf>
    <xf numFmtId="0" fontId="1" fillId="0" borderId="0" xfId="0" applyFont="1">
      <alignment horizontal="left"/>
    </xf>
    <xf numFmtId="0" fontId="33" fillId="0" borderId="0" xfId="0" applyFont="1">
      <alignment horizontal="center"/>
    </xf>
    <xf numFmtId="0" fontId="33" fillId="0" borderId="0" xfId="0" applyFont="1">
      <alignment horizontal="right"/>
    </xf>
    <xf numFmtId="0" fontId="41" fillId="0" borderId="0" xfId="0" applyFont="1">
      <alignment horizontal="left"/>
    </xf>
    <xf numFmtId="0" fontId="24" fillId="0" borderId="21" xfId="0" applyFont="1" applyBorder="1">
      <alignment vertical="center"/>
    </xf>
    <xf numFmtId="0" fontId="24" fillId="0" borderId="20" xfId="0" applyFont="1" applyBorder="1">
      <alignment vertical="center"/>
    </xf>
    <xf numFmtId="0" fontId="24" fillId="0" borderId="20" xfId="0" applyFont="1" applyBorder="1">
      <alignment horizontal="left" vertical="center"/>
    </xf>
    <xf numFmtId="0" fontId="24" fillId="0" borderId="21" xfId="0" applyFont="1" applyBorder="1">
      <alignment horizontal="left" vertical="center"/>
    </xf>
    <xf numFmtId="0" fontId="24" fillId="0" borderId="12" xfId="0" applyFont="1" applyBorder="1">
      <alignment horizontal="left" vertical="center" wrapText="1"/>
    </xf>
    <xf numFmtId="0" fontId="24" fillId="0" borderId="13" xfId="0" applyFont="1" applyBorder="1">
      <alignment horizontal="left" vertical="center" wrapText="1"/>
    </xf>
    <xf numFmtId="0" fontId="24" fillId="0" borderId="14" xfId="0" applyFont="1" applyBorder="1">
      <alignment horizontal="left" vertical="center" wrapText="1"/>
    </xf>
    <xf numFmtId="0" fontId="24" fillId="0" borderId="44" xfId="0" applyFont="1" applyBorder="1">
      <alignment vertical="center" wrapText="1"/>
    </xf>
    <xf numFmtId="0" fontId="24" fillId="0" borderId="45" xfId="0" applyFont="1" applyBorder="1">
      <alignment vertical="center"/>
    </xf>
    <xf numFmtId="0" fontId="24" fillId="0" borderId="46" xfId="0" applyFont="1" applyBorder="1">
      <alignment vertical="center"/>
    </xf>
    <xf numFmtId="0" fontId="24" fillId="0" borderId="24" xfId="0" applyFont="1" applyBorder="1">
      <alignment vertical="center"/>
    </xf>
    <xf numFmtId="0" fontId="42" fillId="0" borderId="52" xfId="0" applyFont="1" applyBorder="1">
      <alignment horizontal="right" vertical="center"/>
    </xf>
    <xf numFmtId="0" fontId="38" fillId="0" borderId="53" xfId="0" applyFont="1" applyBorder="1">
      <alignment horizontal="center" vertical="center"/>
    </xf>
    <xf numFmtId="0" fontId="39" fillId="0" borderId="53" xfId="0" applyFont="1" applyBorder="1">
      <alignment vertical="center"/>
    </xf>
    <xf numFmtId="0" fontId="40" fillId="0" borderId="53" xfId="0" applyFont="1" applyBorder="1">
      <alignment horizontal="center"/>
    </xf>
    <xf numFmtId="0" fontId="1" fillId="0" borderId="53" xfId="0" applyFont="1" applyBorder="1">
      <alignment horizontal="left" vertical="center"/>
    </xf>
    <xf numFmtId="0" fontId="41" fillId="0" borderId="0" xfId="0" applyFont="1">
      <alignment horizontal="left" vertical="center"/>
    </xf>
    <xf numFmtId="0" fontId="24" fillId="0" borderId="30" xfId="0" applyFont="1" applyBorder="1">
      <alignment horizontal="left" vertical="center"/>
    </xf>
    <xf numFmtId="0" fontId="24" fillId="0" borderId="30" xfId="0" applyFont="1" applyBorder="1">
      <alignment vertical="center"/>
    </xf>
    <xf numFmtId="0" fontId="24" fillId="0" borderId="32" xfId="0" applyFont="1" applyBorder="1">
      <alignment vertical="center"/>
    </xf>
    <xf numFmtId="171" fontId="24" fillId="0" borderId="36" xfId="47" applyFont="1" applyBorder="1" applyNumberFormat="1" quotePrefix="1">
      <alignment horizontal="center" vertical="center"/>
    </xf>
    <xf numFmtId="171" fontId="24" fillId="0" borderId="10" xfId="47" applyFont="1" applyBorder="1" applyNumberFormat="1" quotePrefix="1">
      <alignment horizontal="center" vertical="center"/>
    </xf>
    <xf numFmtId="171" fontId="24" fillId="0" borderId="22" xfId="47" applyFont="1" applyBorder="1" applyNumberFormat="1" quotePrefix="1">
      <alignment horizontal="center" vertical="center"/>
    </xf>
    <xf numFmtId="171" fontId="24" fillId="0" borderId="20" xfId="47" applyFont="1" applyBorder="1" applyNumberFormat="1" quotePrefix="1">
      <alignment horizontal="center" vertical="center"/>
    </xf>
    <xf numFmtId="49" fontId="24" fillId="0" borderId="22" xfId="47" applyFont="1" applyBorder="1" applyNumberFormat="1" quotePrefix="1">
      <alignment horizontal="center" vertical="center"/>
    </xf>
    <xf numFmtId="49" fontId="24" fillId="0" borderId="20" xfId="47" applyFont="1" applyBorder="1" applyNumberFormat="1" quotePrefix="1">
      <alignment horizontal="center" vertical="center"/>
    </xf>
    <xf numFmtId="171" fontId="24" fillId="0" borderId="22" xfId="47" applyFont="1" applyBorder="1" applyNumberFormat="1" quotePrefix="1">
      <alignment horizontal="left" vertical="center"/>
    </xf>
    <xf numFmtId="171" fontId="24" fillId="0" borderId="20" xfId="47" applyFont="1" applyBorder="1" applyNumberFormat="1" quotePrefix="1">
      <alignment horizontal="left" vertical="center"/>
    </xf>
    <xf numFmtId="171" fontId="34" fillId="0" borderId="22" xfId="47" applyFont="1" applyBorder="1" applyNumberFormat="1" quotePrefix="1">
      <alignment horizontal="center" vertical="center"/>
    </xf>
    <xf numFmtId="171" fontId="34" fillId="0" borderId="20" xfId="47" applyFont="1" applyBorder="1" applyNumberFormat="1" quotePrefix="1">
      <alignment horizontal="center" vertical="center"/>
    </xf>
    <xf numFmtId="49" fontId="24" fillId="0" borderId="20" xfId="47" applyFont="1" applyBorder="1" applyNumberFormat="1" quotePrefix="1">
      <alignment horizontal="center" vertical="center" wrapText="1"/>
    </xf>
    <xf numFmtId="171" fontId="24" fillId="0" borderId="16" xfId="47" applyFont="1" applyBorder="1" applyNumberFormat="1" quotePrefix="1">
      <alignment horizontal="center" vertical="center"/>
    </xf>
    <xf numFmtId="171" fontId="24" fillId="0" borderId="35" xfId="47" applyFont="1" applyBorder="1" applyNumberFormat="1" quotePrefix="1">
      <alignment horizontal="center" vertical="center"/>
    </xf>
    <xf numFmtId="171" fontId="24" fillId="0" borderId="21" xfId="47" applyFont="1" applyBorder="1" applyNumberFormat="1" quotePrefix="1">
      <alignment horizontal="center" vertical="center"/>
    </xf>
    <xf numFmtId="171" fontId="24" fillId="0" borderId="20" xfId="47" applyFont="1" applyBorder="1" applyNumberFormat="1" quotePrefix="1">
      <alignment horizontal="center" vertical="center" wrapText="1"/>
    </xf>
    <xf numFmtId="0" fontId="24" fillId="0" borderId="20" xfId="47" applyFont="1" applyBorder="1" quotePrefix="1">
      <alignment horizontal="center" vertical="center"/>
    </xf>
    <xf numFmtId="171" fontId="24" fillId="0" borderId="42" xfId="0" applyFont="1" applyBorder="1" applyNumberFormat="1" quotePrefix="1">
      <alignment horizontal="center" vertical="center" wrapText="1"/>
    </xf>
    <xf numFmtId="171" fontId="24" fillId="0" borderId="11" xfId="0" applyFont="1" applyBorder="1" applyNumberFormat="1" quotePrefix="1">
      <alignment horizontal="center" vertical="center" wrapText="1"/>
    </xf>
    <xf numFmtId="171" fontId="24" fillId="0" borderId="38" xfId="0" applyFont="1" applyBorder="1" applyNumberFormat="1" quotePrefix="1">
      <alignment horizontal="center" vertical="center" wrapText="1"/>
    </xf>
    <xf numFmtId="171" fontId="24" fillId="0" borderId="28" xfId="0" applyFont="1" applyBorder="1" applyNumberFormat="1" quotePrefix="1">
      <alignment horizontal="center" vertical="center" wrapText="1"/>
    </xf>
    <xf numFmtId="171" fontId="24" fillId="0" borderId="21" xfId="0" applyFont="1" applyBorder="1" applyNumberFormat="1" quotePrefix="1">
      <alignment horizontal="center" vertical="center" wrapText="1"/>
    </xf>
    <xf numFmtId="171" fontId="24" fillId="0" borderId="20" xfId="0" applyFont="1" applyBorder="1" applyNumberFormat="1" quotePrefix="1">
      <alignment horizontal="center" vertical="center" wrapText="1"/>
    </xf>
    <xf numFmtId="171" fontId="24" fillId="0" borderId="21" xfId="0" applyFont="1" applyBorder="1" applyNumberFormat="1" quotePrefix="1">
      <alignment horizontal="center" vertical="center"/>
    </xf>
    <xf numFmtId="171" fontId="24" fillId="0" borderId="20" xfId="0" applyFont="1" applyBorder="1" applyNumberFormat="1" quotePrefix="1">
      <alignment horizontal="center" vertical="center"/>
    </xf>
    <xf numFmtId="49" fontId="24" fillId="0" borderId="20" xfId="0" applyFont="1" applyBorder="1" applyNumberFormat="1" quotePrefix="1">
      <alignment horizontal="center" vertical="center"/>
    </xf>
    <xf numFmtId="171" fontId="24" fillId="0" borderId="16" xfId="0" applyFont="1" applyBorder="1" applyNumberFormat="1" quotePrefix="1">
      <alignment horizontal="center" vertical="center" wrapText="1"/>
    </xf>
    <xf numFmtId="171" fontId="24" fillId="0" borderId="40" xfId="0" applyFont="1" applyBorder="1" applyNumberFormat="1" quotePrefix="1">
      <alignment horizontal="center" vertical="center" wrapText="1"/>
    </xf>
    <xf numFmtId="171" fontId="24" fillId="0" borderId="47" xfId="0" applyFont="1" applyBorder="1" applyNumberFormat="1" quotePrefix="1">
      <alignment horizontal="center" vertical="center" wrapText="1"/>
    </xf>
    <xf numFmtId="171" fontId="24" fillId="0" borderId="12" xfId="0" applyFont="1" applyBorder="1" applyNumberFormat="1" quotePrefix="1">
      <alignment horizontal="center" vertical="center" wrapText="1"/>
    </xf>
    <xf numFmtId="171" fontId="24" fillId="0" borderId="25" xfId="0" applyFont="1" applyBorder="1" applyNumberFormat="1" quotePrefix="1">
      <alignment horizontal="center" vertical="center" wrapText="1"/>
    </xf>
    <xf numFmtId="171" fontId="24" fillId="0" borderId="41" xfId="0" applyFont="1" applyBorder="1" applyNumberFormat="1" quotePrefix="1">
      <alignment horizontal="center" vertical="center"/>
    </xf>
    <xf numFmtId="171" fontId="24" fillId="0" borderId="25" xfId="0" applyFont="1" applyBorder="1" applyNumberFormat="1" quotePrefix="1">
      <alignment horizontal="center" vertical="center"/>
    </xf>
    <xf numFmtId="49" fontId="24" fillId="0" borderId="26" xfId="0" applyFont="1" applyBorder="1" applyNumberFormat="1" quotePrefix="1">
      <alignment horizontal="center" vertical="center"/>
    </xf>
    <xf numFmtId="171" fontId="24" fillId="0" borderId="26" xfId="0" applyFont="1" applyBorder="1" applyNumberFormat="1" quotePrefix="1">
      <alignment horizontal="center" vertical="center"/>
    </xf>
    <xf numFmtId="171" fontId="24" fillId="0" borderId="33" xfId="0" applyFont="1" applyBorder="1" applyNumberFormat="1" quotePrefix="1">
      <alignment horizontal="center" vertical="center" wrapText="1"/>
    </xf>
    <xf numFmtId="171" fontId="24" fillId="0" borderId="22" xfId="0" applyFont="1" applyBorder="1" applyNumberFormat="1" quotePrefix="1">
      <alignment horizontal="center" vertical="center"/>
    </xf>
    <xf numFmtId="172" fontId="24" fillId="0" borderId="20" xfId="0" applyFont="1" applyBorder="1" applyNumberFormat="1" quotePrefix="1">
      <alignment horizontal="center" vertical="center"/>
    </xf>
    <xf numFmtId="171" fontId="24" fillId="0" borderId="9" xfId="0" applyFont="1" applyBorder="1" applyNumberFormat="1" quotePrefix="1">
      <alignment horizontal="center" vertical="center" wrapText="1"/>
    </xf>
    <xf numFmtId="3" fontId="24" fillId="0" borderId="20" xfId="0" applyFont="1" applyBorder="1" applyNumberFormat="1" quotePrefix="1">
      <alignment horizontal="center" vertical="center" wrapText="1"/>
    </xf>
    <xf numFmtId="3" fontId="27" fillId="0" borderId="20" xfId="0" applyFont="1" applyBorder="1" applyNumberFormat="1" quotePrefix="1">
      <alignment horizontal="center" vertical="center" wrapText="1"/>
    </xf>
    <xf numFmtId="171" fontId="24" fillId="0" borderId="22" xfId="0" applyFont="1" applyBorder="1" applyNumberFormat="1" quotePrefix="1">
      <alignment horizontal="center" vertical="center" wrapText="1"/>
    </xf>
    <xf numFmtId="49" fontId="24" fillId="0" borderId="20" xfId="0" applyFont="1" applyBorder="1" applyNumberFormat="1" quotePrefix="1">
      <alignment horizontal="center" vertical="center" wrapText="1"/>
    </xf>
    <xf numFmtId="0" fontId="37" fillId="0" borderId="54" xfId="0" applyFont="1" applyBorder="1">
      <alignment horizontal="left" vertical="center"/>
    </xf>
    <xf numFmtId="0" fontId="37" fillId="0" borderId="55" xfId="0" applyFont="1" applyBorder="1">
      <alignment horizontal="left" vertical="center"/>
    </xf>
    <xf numFmtId="0" fontId="37" fillId="0" borderId="56" xfId="0" applyFont="1" applyBorder="1">
      <alignment horizontal="left" vertical="center"/>
    </xf>
    <xf numFmtId="0" fontId="1" fillId="0" borderId="56" xfId="0" applyFont="1" applyBorder="1">
      <alignment horizontal="left" vertical="center"/>
    </xf>
    <xf numFmtId="0" fontId="42" fillId="0" borderId="56" xfId="0" applyFont="1" applyBorder="1">
      <alignment horizontal="right" vertical="center"/>
    </xf>
    <xf numFmtId="0" fontId="42" fillId="0" borderId="57" xfId="0" applyFont="1" applyBorder="1">
      <alignment horizontal="right" vertical="center"/>
    </xf>
    <xf numFmtId="0" fontId="43" fillId="0" borderId="0" xfId="0" applyFont="1">
      <alignment vertical="top"/>
    </xf>
    <xf numFmtId="0" fontId="38" fillId="0" borderId="58" xfId="0" applyFont="1" applyBorder="1">
      <alignment horizontal="center" vertical="center"/>
    </xf>
    <xf numFmtId="0" fontId="38" fillId="0" borderId="59" xfId="0" applyFont="1" applyBorder="1">
      <alignment horizontal="center" vertical="center"/>
    </xf>
    <xf numFmtId="0" fontId="38" fillId="0" borderId="60" xfId="0" applyFont="1" applyBorder="1">
      <alignment horizontal="center" vertical="center"/>
    </xf>
    <xf numFmtId="0" fontId="39" fillId="0" borderId="61" xfId="0" applyFont="1" applyBorder="1">
      <alignment horizontal="left" vertical="center"/>
    </xf>
    <xf numFmtId="0" fontId="39" fillId="0" borderId="0" xfId="0" applyFont="1">
      <alignment horizontal="left" vertical="center"/>
    </xf>
    <xf numFmtId="0" fontId="39" fillId="0" borderId="62" xfId="0" applyFont="1" applyBorder="1">
      <alignment horizontal="left" vertical="center"/>
    </xf>
    <xf numFmtId="0" fontId="1" fillId="0" borderId="61" xfId="0" applyFont="1" applyBorder="1">
      <alignment horizontal="left" vertical="center"/>
    </xf>
    <xf numFmtId="0" fontId="40" fillId="0" borderId="62" xfId="0" applyFont="1" applyBorder="1">
      <alignment horizontal="center"/>
    </xf>
    <xf numFmtId="0" fontId="1" fillId="0" borderId="0" xfId="0" applyFont="1">
      <alignment horizontal="left" vertical="center"/>
      <protection locked="0"/>
    </xf>
    <xf numFmtId="0" fontId="1" fillId="0" borderId="63" xfId="0" applyFont="1" applyBorder="1">
      <alignment horizontal="left" vertical="center"/>
      <protection locked="0"/>
    </xf>
    <xf numFmtId="0" fontId="1" fillId="0" borderId="63" xfId="0" applyFont="1" applyBorder="1">
      <alignment horizontal="left" vertical="center"/>
    </xf>
    <xf numFmtId="0" fontId="1" fillId="0" borderId="62" xfId="0" applyFont="1" applyBorder="1">
      <alignment horizontal="left" vertical="center"/>
    </xf>
    <xf numFmtId="0" fontId="33" fillId="0" borderId="63" xfId="0" applyFont="1" applyBorder="1">
      <alignment horizontal="left" vertical="center"/>
      <protection locked="0"/>
    </xf>
    <xf numFmtId="0" fontId="33" fillId="0" borderId="63" xfId="0" applyFont="1" applyBorder="1">
      <alignment horizontal="right"/>
    </xf>
    <xf numFmtId="49" fontId="1" fillId="0" borderId="63" xfId="0" applyFont="1" applyBorder="1" applyNumberFormat="1">
      <alignment horizontal="left" vertical="center"/>
      <protection locked="0"/>
    </xf>
    <xf numFmtId="49" fontId="1" fillId="0" borderId="63" xfId="0" applyFont="1" applyBorder="1" applyNumberFormat="1">
      <alignment horizontal="left" vertical="center"/>
    </xf>
    <xf numFmtId="177" fontId="1" fillId="0" borderId="63" xfId="0" applyFont="1" applyBorder="1" applyNumberFormat="1">
      <alignment horizontal="left"/>
      <protection locked="0"/>
    </xf>
    <xf numFmtId="0" fontId="24" fillId="33" borderId="64" xfId="0" applyFont="1" applyFill="1" applyBorder="1">
      <alignment horizontal="left" vertical="center"/>
    </xf>
    <xf numFmtId="0" fontId="24" fillId="33" borderId="65" xfId="0" applyFont="1" applyFill="1" applyBorder="1">
      <alignment horizontal="left" vertical="center"/>
    </xf>
    <xf numFmtId="49" fontId="2" fillId="0" borderId="66" xfId="3" applyFont="1" applyBorder="1" applyNumberFormat="1">
      <alignment horizontal="left" vertical="center"/>
      <protection locked="0"/>
    </xf>
    <xf numFmtId="49" fontId="44" fillId="0" borderId="66" xfId="0" applyFont="1" applyBorder="1" applyNumberFormat="1">
      <alignment vertical="center"/>
      <protection locked="0"/>
    </xf>
    <xf numFmtId="49" fontId="44" fillId="0" borderId="66" xfId="0" applyFont="1" applyBorder="1" applyNumberFormat="1">
      <alignment horizontal="left" vertical="center"/>
      <protection locked="0"/>
    </xf>
    <xf numFmtId="49" fontId="2" fillId="0" borderId="66" xfId="3" applyFont="1" applyBorder="1" applyNumberFormat="1">
      <alignment vertical="center"/>
      <protection locked="0"/>
    </xf>
    <xf numFmtId="49" fontId="24" fillId="33" borderId="66" xfId="0" applyFont="1" applyFill="1" applyBorder="1" applyNumberFormat="1">
      <alignment horizontal="left" vertical="center"/>
    </xf>
    <xf numFmtId="0" fontId="43" fillId="33" borderId="64" xfId="0" applyFont="1" applyFill="1" applyBorder="1">
      <alignment horizontal="left" vertical="top"/>
    </xf>
    <xf numFmtId="0" fontId="43" fillId="33" borderId="62" xfId="0" applyFont="1" applyFill="1" applyBorder="1">
      <alignment vertical="top"/>
    </xf>
    <xf numFmtId="0" fontId="24" fillId="33" borderId="64" xfId="0" applyFont="1" applyFill="1" applyBorder="1">
      <alignment vertical="center"/>
    </xf>
    <xf numFmtId="0" fontId="32" fillId="33" borderId="64" xfId="0" applyFont="1" applyFill="1" applyBorder="1">
      <alignment horizontal="left" vertical="center"/>
    </xf>
    <xf numFmtId="0" fontId="32" fillId="33" borderId="65" xfId="0" applyFont="1" applyFill="1" applyBorder="1">
      <alignment horizontal="left" vertical="center"/>
    </xf>
    <xf numFmtId="49" fontId="45" fillId="0" borderId="66" xfId="0" applyFont="1" applyBorder="1" applyNumberFormat="1">
      <alignment vertical="center"/>
      <protection locked="0"/>
    </xf>
    <xf numFmtId="49" fontId="32" fillId="33" borderId="66" xfId="0" applyFont="1" applyFill="1" applyBorder="1" applyNumberFormat="1">
      <alignment horizontal="left" vertical="center"/>
    </xf>
    <xf numFmtId="49" fontId="45" fillId="0" borderId="66" xfId="0" applyFont="1" applyBorder="1" applyNumberFormat="1">
      <alignment horizontal="left" vertical="center"/>
      <protection locked="0"/>
    </xf>
    <xf numFmtId="49" fontId="45" fillId="0" borderId="67" xfId="0" applyFont="1" applyBorder="1" applyNumberFormat="1">
      <alignment vertical="center"/>
      <protection locked="0"/>
    </xf>
    <xf numFmtId="49" fontId="44" fillId="0" borderId="67" xfId="0" applyFont="1" applyBorder="1" applyNumberFormat="1">
      <alignment vertical="center"/>
      <protection locked="0"/>
    </xf>
    <xf numFmtId="49" fontId="24" fillId="0" borderId="66" xfId="0" applyFont="1" applyBorder="1" applyNumberFormat="1">
      <alignment horizontal="left" vertical="center"/>
      <protection locked="0"/>
    </xf>
    <xf numFmtId="0" fontId="43" fillId="33" borderId="64" xfId="0" applyFont="1" applyFill="1" applyBorder="1">
      <alignment vertical="top"/>
    </xf>
    <xf numFmtId="49" fontId="24" fillId="0" borderId="68" xfId="0" applyFont="1" applyBorder="1" applyNumberFormat="1">
      <alignment horizontal="left" vertical="center"/>
      <protection locked="0"/>
    </xf>
    <xf numFmtId="0" fontId="1" fillId="33" borderId="64" xfId="0" applyFont="1" applyFill="1" applyBorder="1">
      <alignment horizontal="left" vertical="center"/>
    </xf>
    <xf numFmtId="0" fontId="1" fillId="33" borderId="69" xfId="0" applyFont="1" applyFill="1" applyBorder="1">
      <alignment horizontal="left" vertical="center"/>
    </xf>
    <xf numFmtId="0" fontId="43" fillId="33" borderId="70" xfId="0" applyFont="1" applyFill="1" applyBorder="1">
      <alignment vertical="top"/>
    </xf>
    <xf numFmtId="171" fontId="24" fillId="33" borderId="9" xfId="0" applyFont="1" applyFill="1" applyBorder="1" applyNumberFormat="1" quotePrefix="1">
      <alignment horizontal="center" vertical="center"/>
    </xf>
    <xf numFmtId="171" fontId="24" fillId="33" borderId="10" xfId="0" applyFont="1" applyFill="1" applyBorder="1" applyNumberFormat="1">
      <alignment horizontal="center" vertical="center"/>
    </xf>
    <xf numFmtId="171" fontId="24" fillId="33" borderId="10" xfId="0" applyFont="1" applyFill="1" applyBorder="1" applyNumberFormat="1">
      <alignment horizontal="center" vertical="center" wrapText="1"/>
    </xf>
    <xf numFmtId="171" fontId="24" fillId="33" borderId="10" xfId="0" applyFont="1" applyFill="1" applyBorder="1" applyNumberFormat="1" quotePrefix="1">
      <alignment horizontal="center" vertical="center"/>
    </xf>
    <xf numFmtId="171" fontId="24" fillId="33" borderId="37" xfId="0" applyFont="1" applyFill="1" applyBorder="1" applyNumberFormat="1">
      <alignment horizontal="center" vertical="center" wrapText="1"/>
    </xf>
    <xf numFmtId="171" fontId="24" fillId="33" borderId="21" xfId="0" applyFont="1" applyFill="1" applyBorder="1" applyNumberFormat="1" quotePrefix="1">
      <alignment horizontal="center" vertical="center"/>
    </xf>
    <xf numFmtId="171" fontId="24" fillId="33" borderId="20" xfId="0" applyFont="1" applyFill="1" applyBorder="1" applyNumberFormat="1" quotePrefix="1">
      <alignment horizontal="center" vertical="center"/>
    </xf>
    <xf numFmtId="171" fontId="24" fillId="33" borderId="20" xfId="0" applyFont="1" applyFill="1" applyBorder="1" applyNumberFormat="1">
      <alignment horizontal="center" vertical="center" wrapText="1"/>
    </xf>
    <xf numFmtId="171" fontId="24" fillId="33" borderId="20" xfId="0" applyFont="1" applyFill="1" applyBorder="1" applyNumberFormat="1">
      <alignment horizontal="center" vertical="center"/>
    </xf>
    <xf numFmtId="171" fontId="24" fillId="33" borderId="30" xfId="0" applyFont="1" applyFill="1" applyBorder="1" applyNumberFormat="1">
      <alignment horizontal="center" vertical="center" wrapText="1"/>
    </xf>
    <xf numFmtId="49" fontId="24" fillId="33" borderId="21" xfId="0" applyFont="1" applyFill="1" applyBorder="1" applyNumberFormat="1" quotePrefix="1">
      <alignment horizontal="center" vertical="center"/>
    </xf>
    <xf numFmtId="49" fontId="24" fillId="33" borderId="20" xfId="0" applyFont="1" applyFill="1" applyBorder="1" applyNumberFormat="1">
      <alignment horizontal="center" vertical="center"/>
    </xf>
    <xf numFmtId="49" fontId="24" fillId="33" borderId="20" xfId="0" applyFont="1" applyFill="1" applyBorder="1" applyNumberFormat="1">
      <alignment horizontal="center" vertical="center" wrapText="1"/>
    </xf>
    <xf numFmtId="49" fontId="24" fillId="33" borderId="20" xfId="0" applyFont="1" applyFill="1" applyBorder="1" applyNumberFormat="1" quotePrefix="1">
      <alignment horizontal="center" vertical="center"/>
    </xf>
    <xf numFmtId="49" fontId="24" fillId="33" borderId="30" xfId="0" applyFont="1" applyFill="1" applyBorder="1" applyNumberFormat="1">
      <alignment horizontal="center" vertical="center" wrapText="1"/>
    </xf>
    <xf numFmtId="171" fontId="24" fillId="33" borderId="21" xfId="0" applyFont="1" applyFill="1" applyBorder="1" applyNumberFormat="1" quotePrefix="1">
      <alignment horizontal="left" vertical="center"/>
    </xf>
    <xf numFmtId="4" fontId="24" fillId="34" borderId="20" xfId="0" applyFont="1" applyFill="1" applyBorder="1" applyNumberFormat="1">
      <alignment horizontal="right" vertical="center" wrapText="1"/>
    </xf>
    <xf numFmtId="171" fontId="24" fillId="33" borderId="20" xfId="0" applyFont="1" applyFill="1" applyBorder="1" applyNumberFormat="1" quotePrefix="1">
      <alignment horizontal="left" vertical="center"/>
    </xf>
    <xf numFmtId="4" fontId="24" fillId="0" borderId="20" xfId="0" applyFont="1" applyBorder="1" applyNumberFormat="1">
      <alignment horizontal="right" vertical="center" wrapText="1"/>
      <protection locked="0"/>
    </xf>
    <xf numFmtId="0" fontId="24" fillId="33" borderId="20" xfId="0" applyFont="1" applyFill="1" applyBorder="1">
      <alignment horizontal="center" vertical="center"/>
    </xf>
    <xf numFmtId="4" fontId="24" fillId="34" borderId="30" xfId="0" applyFont="1" applyFill="1" applyBorder="1" applyNumberFormat="1">
      <alignment horizontal="right" vertical="center" wrapText="1"/>
    </xf>
    <xf numFmtId="171" fontId="24" fillId="33" borderId="20" xfId="0" applyFont="1" applyFill="1" applyBorder="1" applyNumberFormat="1">
      <alignment horizontal="left" vertical="center"/>
    </xf>
    <xf numFmtId="171" fontId="24" fillId="33" borderId="21" xfId="0" applyFont="1" applyFill="1" applyBorder="1" applyNumberFormat="1">
      <alignment horizontal="left" vertical="center"/>
    </xf>
    <xf numFmtId="4" fontId="24" fillId="34" borderId="30" xfId="0" applyFont="1" applyFill="1" applyBorder="1" applyNumberFormat="1">
      <alignment horizontal="right" vertical="center" wrapText="1"/>
      <protection locked="0"/>
    </xf>
    <xf numFmtId="2" fontId="24" fillId="0" borderId="20" xfId="0" applyFont="1" applyBorder="1" applyNumberFormat="1">
      <alignment horizontal="right" vertical="center" wrapText="1"/>
    </xf>
    <xf numFmtId="2" fontId="24" fillId="0" borderId="20" xfId="0" applyFont="1" applyBorder="1" applyNumberFormat="1">
      <alignment horizontal="center" vertical="center" wrapText="1"/>
    </xf>
    <xf numFmtId="0" fontId="24" fillId="33" borderId="20" xfId="0" applyFont="1" applyFill="1" applyBorder="1">
      <alignment horizontal="right" vertical="center"/>
    </xf>
    <xf numFmtId="2" fontId="24" fillId="0" borderId="30" xfId="0" applyFont="1" applyBorder="1" applyNumberFormat="1">
      <alignment horizontal="right" vertical="center" wrapText="1"/>
    </xf>
    <xf numFmtId="0" fontId="24" fillId="33" borderId="21" xfId="0" applyFont="1" applyFill="1" applyBorder="1">
      <alignment horizontal="right" vertical="center"/>
    </xf>
    <xf numFmtId="171" fontId="24" fillId="33" borderId="21" xfId="0" applyFont="1" applyFill="1" applyBorder="1" applyNumberFormat="1">
      <alignment horizontal="center" vertical="center"/>
    </xf>
    <xf numFmtId="2" fontId="24" fillId="0" borderId="20" xfId="0" applyFont="1" applyBorder="1" applyNumberFormat="1">
      <alignment horizontal="left" vertical="center" wrapText="1"/>
    </xf>
    <xf numFmtId="4" fontId="24" fillId="34" borderId="20" xfId="0" applyFont="1" applyFill="1" applyBorder="1" applyNumberFormat="1">
      <alignment horizontal="right" vertical="center" wrapText="1"/>
      <protection locked="0"/>
    </xf>
    <xf numFmtId="171" fontId="34" fillId="33" borderId="21" xfId="0" applyFont="1" applyFill="1" applyBorder="1" applyNumberFormat="1">
      <alignment horizontal="center" vertical="center"/>
    </xf>
    <xf numFmtId="171" fontId="34" fillId="33" borderId="21" xfId="0" applyFont="1" applyFill="1" applyBorder="1" applyNumberFormat="1" quotePrefix="1">
      <alignment horizontal="center" vertical="center"/>
    </xf>
    <xf numFmtId="4" fontId="24" fillId="34" borderId="20" xfId="47" applyFont="1" applyFill="1" applyBorder="1" applyNumberFormat="1">
      <alignment horizontal="right" vertical="center" wrapText="1"/>
    </xf>
    <xf numFmtId="171" fontId="34" fillId="33" borderId="20" xfId="0" applyFont="1" applyFill="1" applyBorder="1" applyNumberFormat="1" quotePrefix="1">
      <alignment horizontal="center" vertical="center"/>
    </xf>
    <xf numFmtId="171" fontId="34" fillId="33" borderId="20" xfId="0" applyFont="1" applyFill="1" applyBorder="1" applyNumberFormat="1">
      <alignment horizontal="center" vertical="center"/>
    </xf>
    <xf numFmtId="171" fontId="34" fillId="33" borderId="20" xfId="0" applyFont="1" applyFill="1" applyBorder="1" applyNumberFormat="1">
      <alignment horizontal="center" vertical="center" wrapText="1"/>
    </xf>
    <xf numFmtId="171" fontId="32" fillId="33" borderId="20" xfId="0" applyFont="1" applyFill="1" applyBorder="1" applyNumberFormat="1">
      <alignment horizontal="center" vertical="center"/>
    </xf>
    <xf numFmtId="171" fontId="32" fillId="33" borderId="20" xfId="0" applyFont="1" applyFill="1" applyBorder="1" applyNumberFormat="1">
      <alignment horizontal="center" vertical="center" wrapText="1"/>
    </xf>
    <xf numFmtId="4" fontId="24" fillId="0" borderId="20" xfId="0" applyFont="1" applyBorder="1" applyNumberFormat="1" quotePrefix="1">
      <alignment horizontal="right" vertical="center" wrapText="1"/>
    </xf>
    <xf numFmtId="4" fontId="24" fillId="0" borderId="20" xfId="0" applyFont="1" applyBorder="1" applyNumberFormat="1">
      <alignment horizontal="right" vertical="center" wrapText="1"/>
    </xf>
    <xf numFmtId="171" fontId="46" fillId="33" borderId="23" xfId="0" applyFont="1" applyFill="1" applyBorder="1" applyNumberFormat="1">
      <alignment horizontal="center" vertical="center"/>
    </xf>
    <xf numFmtId="49" fontId="24" fillId="33" borderId="24" xfId="0" applyFont="1" applyFill="1" applyBorder="1" applyNumberFormat="1">
      <alignment horizontal="center" vertical="center"/>
    </xf>
    <xf numFmtId="4" fontId="24" fillId="34" borderId="24" xfId="0" applyFont="1" applyFill="1" applyBorder="1" applyNumberFormat="1">
      <alignment horizontal="right" vertical="center" wrapText="1"/>
    </xf>
    <xf numFmtId="171" fontId="46" fillId="33" borderId="24" xfId="0" applyFont="1" applyFill="1" applyBorder="1" applyNumberFormat="1">
      <alignment horizontal="center" vertical="center"/>
    </xf>
    <xf numFmtId="171" fontId="46" fillId="33" borderId="24" xfId="0" applyFont="1" applyFill="1" applyBorder="1" applyNumberFormat="1">
      <alignment horizontal="center" vertical="center" wrapText="1"/>
    </xf>
    <xf numFmtId="0" fontId="24" fillId="33" borderId="24" xfId="0" applyFont="1" applyFill="1" applyBorder="1">
      <alignment horizontal="center" vertical="center"/>
    </xf>
    <xf numFmtId="4" fontId="24" fillId="34" borderId="32" xfId="0" applyFont="1" applyFill="1" applyBorder="1" applyNumberFormat="1">
      <alignment horizontal="right" vertical="center" wrapText="1"/>
    </xf>
    <xf numFmtId="0" fontId="25" fillId="0" borderId="0" xfId="47" applyFont="1">
      <alignment horizontal="center" vertical="center"/>
    </xf>
    <xf numFmtId="0" fontId="25" fillId="0" borderId="0" xfId="47" applyFont="1">
      <alignment horizontal="center" vertical="center" shrinkToFit="1"/>
    </xf>
    <xf numFmtId="0" fontId="24" fillId="0" borderId="0" xfId="47" applyFont="1">
      <alignment horizontal="right" vertical="center" shrinkToFit="1"/>
    </xf>
    <xf numFmtId="0" fontId="24" fillId="33" borderId="9" xfId="47" applyFont="1" applyFill="1" applyBorder="1">
      <alignment horizontal="center" vertical="center"/>
    </xf>
    <xf numFmtId="0" fontId="24" fillId="33" borderId="10" xfId="47" applyFont="1" applyFill="1" applyBorder="1">
      <alignment horizontal="center" vertical="center"/>
    </xf>
    <xf numFmtId="0" fontId="24" fillId="33" borderId="10" xfId="47" applyFont="1" applyFill="1" applyBorder="1">
      <alignment horizontal="center" vertical="center" shrinkToFit="1"/>
    </xf>
    <xf numFmtId="0" fontId="24" fillId="33" borderId="37" xfId="47" applyFont="1" applyFill="1" applyBorder="1">
      <alignment horizontal="center" vertical="center" shrinkToFit="1"/>
    </xf>
    <xf numFmtId="0" fontId="24" fillId="33" borderId="21" xfId="47" applyFont="1" applyFill="1" applyBorder="1">
      <alignment horizontal="center" vertical="center"/>
    </xf>
    <xf numFmtId="0" fontId="24" fillId="33" borderId="20" xfId="47" applyFont="1" applyFill="1" applyBorder="1">
      <alignment horizontal="center" vertical="center"/>
    </xf>
    <xf numFmtId="0" fontId="24" fillId="33" borderId="20" xfId="47" applyFont="1" applyFill="1" applyBorder="1">
      <alignment horizontal="center" vertical="center" shrinkToFit="1"/>
    </xf>
    <xf numFmtId="0" fontId="24" fillId="33" borderId="30" xfId="47" applyFont="1" applyFill="1" applyBorder="1">
      <alignment horizontal="center" vertical="center" shrinkToFit="1"/>
    </xf>
    <xf numFmtId="49" fontId="24" fillId="33" borderId="21" xfId="47" applyFont="1" applyFill="1" applyBorder="1" applyNumberFormat="1">
      <alignment horizontal="center" vertical="center"/>
    </xf>
    <xf numFmtId="49" fontId="24" fillId="33" borderId="20" xfId="47" applyFont="1" applyFill="1" applyBorder="1" applyNumberFormat="1">
      <alignment horizontal="center" vertical="center"/>
    </xf>
    <xf numFmtId="49" fontId="24" fillId="33" borderId="20" xfId="47" applyFont="1" applyFill="1" applyBorder="1" applyNumberFormat="1">
      <alignment horizontal="center" vertical="center" shrinkToFit="1"/>
    </xf>
    <xf numFmtId="49" fontId="24" fillId="33" borderId="30" xfId="47" applyFont="1" applyFill="1" applyBorder="1" applyNumberFormat="1">
      <alignment horizontal="center" vertical="center" shrinkToFit="1"/>
    </xf>
    <xf numFmtId="0" fontId="24" fillId="0" borderId="0" xfId="0" applyFont="1">
      <alignment horizontal="right" vertical="center" shrinkToFit="1"/>
    </xf>
    <xf numFmtId="0" fontId="24" fillId="33" borderId="21" xfId="47" applyFont="1" applyFill="1" applyBorder="1">
      <alignment horizontal="left" vertical="center" shrinkToFit="1"/>
    </xf>
    <xf numFmtId="0" fontId="24" fillId="33" borderId="20" xfId="0" applyFont="1" applyFill="1" applyBorder="1">
      <alignment horizontal="center" vertical="center" shrinkToFit="1"/>
    </xf>
    <xf numFmtId="4" fontId="24" fillId="0" borderId="20" xfId="0" applyFont="1" applyBorder="1" applyNumberFormat="1">
      <alignment horizontal="right" vertical="center" shrinkToFit="1"/>
      <protection locked="0"/>
    </xf>
    <xf numFmtId="4" fontId="24" fillId="34" borderId="20" xfId="47" applyFont="1" applyFill="1" applyBorder="1" applyNumberFormat="1">
      <alignment horizontal="right" vertical="center" shrinkToFit="1"/>
    </xf>
    <xf numFmtId="0" fontId="24" fillId="33" borderId="20" xfId="0" applyFont="1" applyFill="1" applyBorder="1">
      <alignment horizontal="left" vertical="center" shrinkToFit="1"/>
    </xf>
    <xf numFmtId="4" fontId="24" fillId="34" borderId="20" xfId="0" applyFont="1" applyFill="1" applyBorder="1" applyNumberFormat="1">
      <alignment horizontal="right" vertical="center" shrinkToFit="1"/>
    </xf>
    <xf numFmtId="4" fontId="24" fillId="34" borderId="30" xfId="47" applyFont="1" applyFill="1" applyBorder="1" applyNumberFormat="1">
      <alignment horizontal="right" vertical="center" shrinkToFit="1"/>
    </xf>
    <xf numFmtId="0" fontId="24" fillId="33" borderId="21" xfId="0" applyFont="1" applyFill="1" applyBorder="1">
      <alignment horizontal="left" vertical="center" shrinkToFit="1"/>
    </xf>
    <xf numFmtId="4" fontId="24" fillId="34" borderId="30" xfId="0" applyFont="1" applyFill="1" applyBorder="1" applyNumberFormat="1">
      <alignment horizontal="right" vertical="center" shrinkToFit="1"/>
      <protection locked="0"/>
    </xf>
    <xf numFmtId="0" fontId="24" fillId="33" borderId="21" xfId="0" applyFont="1" applyFill="1" applyBorder="1">
      <alignment horizontal="right" vertical="center" shrinkToFit="1"/>
    </xf>
    <xf numFmtId="2" fontId="24" fillId="0" borderId="20" xfId="0" applyFont="1" applyBorder="1" applyNumberFormat="1">
      <alignment horizontal="right" vertical="center" shrinkToFit="1"/>
    </xf>
    <xf numFmtId="4" fontId="24" fillId="34" borderId="30" xfId="0" applyFont="1" applyFill="1" applyBorder="1" applyNumberFormat="1">
      <alignment horizontal="right" vertical="center" shrinkToFit="1"/>
    </xf>
    <xf numFmtId="4" fontId="24" fillId="34" borderId="20" xfId="0" applyFont="1" applyFill="1" applyBorder="1" applyNumberFormat="1">
      <alignment horizontal="right" vertical="center" shrinkToFit="1"/>
      <protection locked="0"/>
    </xf>
    <xf numFmtId="2" fontId="24" fillId="0" borderId="20" xfId="47" applyFont="1" applyBorder="1" applyNumberFormat="1">
      <alignment horizontal="right" vertical="center" shrinkToFit="1"/>
    </xf>
    <xf numFmtId="2" fontId="24" fillId="0" borderId="30" xfId="0" applyFont="1" applyBorder="1" applyNumberFormat="1">
      <alignment horizontal="right" vertical="center" shrinkToFit="1"/>
    </xf>
    <xf numFmtId="0" fontId="24" fillId="33" borderId="21" xfId="0" applyFont="1" applyFill="1" applyBorder="1">
      <alignment horizontal="center" vertical="center" shrinkToFit="1"/>
    </xf>
    <xf numFmtId="49" fontId="24" fillId="0" borderId="20" xfId="0" applyFont="1" applyBorder="1" applyNumberFormat="1">
      <alignment horizontal="center" vertical="center" shrinkToFit="1"/>
    </xf>
    <xf numFmtId="0" fontId="24" fillId="33" borderId="20" xfId="0" applyFont="1" applyFill="1" applyBorder="1">
      <alignment horizontal="right" vertical="center" shrinkToFit="1"/>
    </xf>
    <xf numFmtId="0" fontId="34" fillId="33" borderId="21" xfId="0" applyFont="1" applyFill="1" applyBorder="1">
      <alignment horizontal="center" vertical="center" shrinkToFit="1"/>
    </xf>
    <xf numFmtId="2" fontId="34" fillId="0" borderId="20" xfId="0" applyFont="1" applyBorder="1" applyNumberFormat="1">
      <alignment horizontal="right" vertical="center" shrinkToFit="1"/>
    </xf>
    <xf numFmtId="2" fontId="34" fillId="0" borderId="30" xfId="0" applyFont="1" applyBorder="1" applyNumberFormat="1">
      <alignment horizontal="right" vertical="center" shrinkToFit="1"/>
    </xf>
    <xf numFmtId="0" fontId="34" fillId="33" borderId="20" xfId="0" applyFont="1" applyFill="1" applyBorder="1">
      <alignment vertical="center" shrinkToFit="1"/>
    </xf>
    <xf numFmtId="0" fontId="34" fillId="33" borderId="20" xfId="47" applyFont="1" applyFill="1" applyBorder="1">
      <alignment vertical="center" shrinkToFit="1"/>
    </xf>
    <xf numFmtId="0" fontId="24" fillId="33" borderId="20" xfId="0" applyFont="1" applyFill="1" applyBorder="1">
      <alignment vertical="center" shrinkToFit="1"/>
    </xf>
    <xf numFmtId="0" fontId="24" fillId="33" borderId="20" xfId="47" applyFont="1" applyFill="1" applyBorder="1">
      <alignment vertical="center" shrinkToFit="1"/>
    </xf>
    <xf numFmtId="0" fontId="32" fillId="33" borderId="21" xfId="0" applyFont="1" applyFill="1" applyBorder="1">
      <alignment horizontal="left" vertical="center" shrinkToFit="1"/>
    </xf>
    <xf numFmtId="0" fontId="46" fillId="33" borderId="23" xfId="0" applyFont="1" applyFill="1" applyBorder="1">
      <alignment horizontal="center" vertical="center" shrinkToFit="1"/>
    </xf>
    <xf numFmtId="0" fontId="24" fillId="33" borderId="24" xfId="0" applyFont="1" applyFill="1" applyBorder="1">
      <alignment horizontal="center" vertical="center" shrinkToFit="1"/>
    </xf>
    <xf numFmtId="4" fontId="24" fillId="34" borderId="24" xfId="0" applyFont="1" applyFill="1" applyBorder="1" applyNumberFormat="1">
      <alignment horizontal="right" vertical="center" shrinkToFit="1"/>
    </xf>
    <xf numFmtId="0" fontId="46" fillId="33" borderId="24" xfId="0" applyFont="1" applyFill="1" applyBorder="1">
      <alignment vertical="center" shrinkToFit="1"/>
    </xf>
    <xf numFmtId="0" fontId="24" fillId="33" borderId="24" xfId="47" applyFont="1" applyFill="1" applyBorder="1">
      <alignment horizontal="center" vertical="center" shrinkToFit="1"/>
    </xf>
    <xf numFmtId="4" fontId="24" fillId="34" borderId="24" xfId="47" applyFont="1" applyFill="1" applyBorder="1" applyNumberFormat="1">
      <alignment horizontal="right" vertical="center" shrinkToFit="1"/>
    </xf>
    <xf numFmtId="0" fontId="46" fillId="33" borderId="24" xfId="47" applyFont="1" applyFill="1" applyBorder="1">
      <alignment vertical="center" shrinkToFit="1"/>
    </xf>
    <xf numFmtId="4" fontId="24" fillId="34" borderId="32" xfId="47" applyFont="1" applyFill="1" applyBorder="1" applyNumberFormat="1">
      <alignment horizontal="right" vertical="center" shrinkToFit="1"/>
    </xf>
    <xf numFmtId="0" fontId="1" fillId="0" borderId="0" xfId="0" applyFont="1">
      <alignment horizontal="right" vertical="center" shrinkToFit="1"/>
    </xf>
    <xf numFmtId="0" fontId="1" fillId="0" borderId="0" xfId="0" applyFont="1">
      <alignment shrinkToFit="1"/>
    </xf>
    <xf numFmtId="0" fontId="47" fillId="0" borderId="71" xfId="0" applyFont="1" applyBorder="1">
      <alignment vertical="top"/>
    </xf>
    <xf numFmtId="0" fontId="25" fillId="0" borderId="71" xfId="0" applyFont="1" applyBorder="1">
      <alignment horizontal="center" vertical="center"/>
    </xf>
    <xf numFmtId="0" fontId="29" fillId="0" borderId="71" xfId="0" applyFont="1" applyBorder="1">
      <alignment horizontal="center" vertical="center"/>
    </xf>
    <xf numFmtId="0" fontId="24" fillId="0" borderId="71" xfId="0" applyFont="1" applyBorder="1">
      <alignment horizontal="center" vertical="center"/>
    </xf>
    <xf numFmtId="0" fontId="24" fillId="0" borderId="71" xfId="0" applyFont="1" applyBorder="1">
      <alignment vertical="center"/>
    </xf>
    <xf numFmtId="0" fontId="24" fillId="0" borderId="71" xfId="0" applyFont="1" applyBorder="1">
      <alignment horizontal="right" vertical="center"/>
    </xf>
    <xf numFmtId="0" fontId="24" fillId="0" borderId="71" xfId="0" applyFont="1" applyBorder="1">
      <alignment horizontal="left" vertical="center"/>
    </xf>
    <xf numFmtId="0" fontId="24" fillId="33" borderId="72" xfId="0" applyFont="1" applyFill="1" applyBorder="1">
      <alignment horizontal="center" vertical="center"/>
    </xf>
    <xf numFmtId="0" fontId="24" fillId="33" borderId="73" xfId="0" applyFont="1" applyFill="1" applyBorder="1">
      <alignment horizontal="center" vertical="center"/>
    </xf>
    <xf numFmtId="0" fontId="24" fillId="33" borderId="73" xfId="0" applyFont="1" applyFill="1" applyBorder="1">
      <alignment horizontal="center" vertical="center" wrapText="1"/>
    </xf>
    <xf numFmtId="0" fontId="24" fillId="33" borderId="74" xfId="0" applyFont="1" applyFill="1" applyBorder="1">
      <alignment horizontal="center" vertical="center"/>
    </xf>
    <xf numFmtId="0" fontId="24" fillId="33" borderId="75" xfId="0" applyFont="1" applyFill="1" applyBorder="1">
      <alignment horizontal="center" vertical="center" wrapText="1"/>
    </xf>
    <xf numFmtId="0" fontId="24" fillId="33" borderId="76" xfId="0" applyFont="1" applyFill="1" applyBorder="1">
      <alignment horizontal="center" vertical="center" wrapText="1"/>
    </xf>
    <xf numFmtId="0" fontId="24" fillId="33" borderId="76" xfId="0" applyFont="1" applyFill="1" applyBorder="1">
      <alignment horizontal="center" vertical="center"/>
    </xf>
    <xf numFmtId="0" fontId="24" fillId="33" borderId="77" xfId="0" applyFont="1" applyFill="1" applyBorder="1">
      <alignment horizontal="center" vertical="center"/>
    </xf>
    <xf numFmtId="0" fontId="24" fillId="33" borderId="75" xfId="0" applyFont="1" applyFill="1" applyBorder="1">
      <alignment horizontal="center" vertical="center"/>
    </xf>
    <xf numFmtId="171" fontId="24" fillId="33" borderId="76" xfId="0" applyFont="1" applyFill="1" applyBorder="1" applyNumberFormat="1">
      <alignment horizontal="center" vertical="center"/>
    </xf>
    <xf numFmtId="0" fontId="48" fillId="0" borderId="71" xfId="0" applyFont="1" applyBorder="1">
      <alignment horizontal="right" vertical="top"/>
    </xf>
    <xf numFmtId="0" fontId="24" fillId="34" borderId="78" xfId="0" applyFont="1" applyFill="1" applyBorder="1">
      <alignment horizontal="left" vertical="center"/>
    </xf>
    <xf numFmtId="171" fontId="24" fillId="34" borderId="79" xfId="0" applyFont="1" applyFill="1" applyBorder="1" applyNumberFormat="1">
      <alignment horizontal="left" vertical="center"/>
    </xf>
    <xf numFmtId="0" fontId="24" fillId="34" borderId="79" xfId="0" applyFont="1" applyFill="1" applyBorder="1">
      <alignment horizontal="left" vertical="center"/>
    </xf>
    <xf numFmtId="4" fontId="24" fillId="34" borderId="79" xfId="0" applyFont="1" applyFill="1" applyBorder="1" applyNumberFormat="1">
      <alignment horizontal="right" vertical="center"/>
    </xf>
    <xf numFmtId="4" fontId="24" fillId="34" borderId="79" xfId="0" applyFont="1" applyFill="1" applyBorder="1" applyNumberFormat="1">
      <alignment horizontal="right" vertical="center"/>
      <protection locked="0"/>
    </xf>
    <xf numFmtId="4" fontId="24" fillId="34" borderId="80" xfId="0" applyFont="1" applyFill="1" applyBorder="1" applyNumberFormat="1">
      <alignment horizontal="right" vertical="center"/>
      <protection locked="0"/>
    </xf>
    <xf numFmtId="0" fontId="24" fillId="0" borderId="78" xfId="0" applyFont="1" applyBorder="1">
      <alignment horizontal="left" vertical="center"/>
    </xf>
    <xf numFmtId="171" fontId="24" fillId="0" borderId="79" xfId="0" applyFont="1" applyBorder="1" applyNumberFormat="1">
      <alignment horizontal="left" vertical="center"/>
    </xf>
    <xf numFmtId="0" fontId="24" fillId="0" borderId="79" xfId="0" applyFont="1" applyBorder="1">
      <alignment horizontal="left" vertical="center"/>
    </xf>
    <xf numFmtId="4" fontId="24" fillId="0" borderId="79" xfId="0" applyFont="1" applyBorder="1" applyNumberFormat="1">
      <alignment horizontal="right" vertical="center"/>
      <protection locked="0"/>
    </xf>
    <xf numFmtId="4" fontId="24" fillId="0" borderId="79" xfId="0" applyFont="1" applyBorder="1" applyNumberFormat="1">
      <alignment horizontal="right" vertical="center"/>
    </xf>
    <xf numFmtId="4" fontId="24" fillId="0" borderId="80" xfId="0" applyFont="1" applyBorder="1" applyNumberFormat="1">
      <alignment horizontal="right" vertical="center"/>
      <protection locked="0"/>
    </xf>
    <xf numFmtId="0" fontId="24" fillId="0" borderId="71" xfId="0" applyFont="1" applyBorder="1">
      <alignment horizontal="right" vertical="center" wrapText="1"/>
    </xf>
    <xf numFmtId="0" fontId="24" fillId="33" borderId="72" xfId="0" applyFont="1" applyFill="1" applyBorder="1">
      <alignment horizontal="center" vertical="center" wrapText="1"/>
    </xf>
    <xf numFmtId="0" fontId="24" fillId="33" borderId="74" xfId="0" applyFont="1" applyFill="1" applyBorder="1">
      <alignment horizontal="center" vertical="center" wrapText="1"/>
    </xf>
    <xf numFmtId="0" fontId="24" fillId="33" borderId="77" xfId="0" applyFont="1" applyFill="1" applyBorder="1">
      <alignment horizontal="center" vertical="center" wrapText="1"/>
    </xf>
    <xf numFmtId="49" fontId="24" fillId="0" borderId="71" xfId="0" applyFont="1" applyBorder="1" applyNumberFormat="1">
      <alignment horizontal="right" vertical="center"/>
    </xf>
    <xf numFmtId="49" fontId="24" fillId="33" borderId="75" xfId="0" applyFont="1" applyFill="1" applyBorder="1" applyNumberFormat="1">
      <alignment horizontal="center" vertical="center"/>
    </xf>
    <xf numFmtId="49" fontId="24" fillId="33" borderId="76" xfId="0" applyFont="1" applyFill="1" applyBorder="1" applyNumberFormat="1">
      <alignment horizontal="center" vertical="center"/>
    </xf>
    <xf numFmtId="49" fontId="24" fillId="33" borderId="77" xfId="0" applyFont="1" applyFill="1" applyBorder="1" applyNumberFormat="1">
      <alignment horizontal="center" vertical="center"/>
    </xf>
    <xf numFmtId="0" fontId="1" fillId="0" borderId="71" xfId="0" applyFont="1" applyBorder="1"/>
    <xf numFmtId="4" fontId="24" fillId="34" borderId="79" xfId="0" applyFont="1" applyFill="1" applyBorder="1" applyNumberFormat="1">
      <alignment horizontal="right" vertical="center" wrapText="1"/>
    </xf>
    <xf numFmtId="4" fontId="24" fillId="34" borderId="79" xfId="0" applyFont="1" applyFill="1" applyBorder="1" applyNumberFormat="1">
      <protection locked="0"/>
    </xf>
    <xf numFmtId="4" fontId="49" fillId="34" borderId="79" xfId="0" applyFont="1" applyFill="1" applyBorder="1" applyNumberFormat="1">
      <alignment horizontal="right" vertical="center"/>
      <protection locked="0"/>
    </xf>
    <xf numFmtId="4" fontId="49" fillId="34" borderId="80" xfId="0" applyFont="1" applyFill="1" applyBorder="1" applyNumberFormat="1">
      <alignment horizontal="right" vertical="center"/>
      <protection locked="0"/>
    </xf>
    <xf numFmtId="4" fontId="24" fillId="0" borderId="79" xfId="0" applyFont="1" applyBorder="1" applyNumberFormat="1">
      <protection locked="0"/>
    </xf>
    <xf numFmtId="4" fontId="49" fillId="0" borderId="79" xfId="0" applyFont="1" applyBorder="1" applyNumberFormat="1">
      <alignment horizontal="right" vertical="center"/>
      <protection locked="0"/>
    </xf>
    <xf numFmtId="4" fontId="49" fillId="0" borderId="80" xfId="0" applyFont="1" applyBorder="1" applyNumberFormat="1">
      <alignment horizontal="right" vertical="center"/>
      <protection locked="0"/>
    </xf>
    <xf numFmtId="0" fontId="29" fillId="0" borderId="71" xfId="0" applyFont="1" applyBorder="1">
      <alignment horizontal="right" vertical="center"/>
    </xf>
    <xf numFmtId="0" fontId="24" fillId="0" borderId="72" xfId="0" applyFont="1" applyBorder="1">
      <alignment horizontal="left" vertical="center"/>
    </xf>
    <xf numFmtId="0" fontId="24" fillId="0" borderId="73" xfId="0" applyFont="1" applyBorder="1">
      <alignment horizontal="right" vertical="center"/>
    </xf>
    <xf numFmtId="0" fontId="24" fillId="0" borderId="73" xfId="0" applyFont="1" applyBorder="1">
      <alignment horizontal="center" vertical="center"/>
    </xf>
    <xf numFmtId="0" fontId="24" fillId="0" borderId="74" xfId="0" applyFont="1" applyBorder="1">
      <alignment horizontal="right" vertical="center"/>
    </xf>
    <xf numFmtId="0" fontId="29" fillId="0" borderId="71" xfId="0" applyFont="1" applyBorder="1">
      <alignment horizontal="center" vertical="center" wrapText="1"/>
    </xf>
    <xf numFmtId="0" fontId="25" fillId="0" borderId="71" xfId="0" applyFont="1" applyBorder="1">
      <alignment horizontal="center" vertical="center" wrapText="1"/>
    </xf>
    <xf numFmtId="0" fontId="1" fillId="0" borderId="71" xfId="0" applyFont="1" applyBorder="1">
      <alignment vertical="center" wrapText="1"/>
    </xf>
    <xf numFmtId="0" fontId="24" fillId="0" borderId="71" xfId="0" applyFont="1" applyBorder="1">
      <alignment vertical="center" wrapText="1"/>
    </xf>
    <xf numFmtId="0" fontId="1" fillId="0" borderId="71" xfId="0" applyFont="1" applyBorder="1">
      <alignment horizontal="center" vertical="center" wrapText="1"/>
    </xf>
    <xf numFmtId="0" fontId="26" fillId="0" borderId="81" xfId="0" applyFont="1" applyBorder="1">
      <alignment horizontal="left" vertical="center"/>
    </xf>
    <xf numFmtId="0" fontId="24" fillId="0" borderId="81" xfId="0" applyFont="1" applyBorder="1">
      <alignment horizontal="center" vertical="center"/>
    </xf>
    <xf numFmtId="0" fontId="1" fillId="0" borderId="81" xfId="0" applyFont="1" applyBorder="1">
      <alignment horizontal="center" vertical="center" wrapText="1"/>
    </xf>
    <xf numFmtId="0" fontId="24" fillId="0" borderId="81" xfId="0" applyFont="1" applyBorder="1">
      <alignment horizontal="right" vertical="center"/>
    </xf>
    <xf numFmtId="0" fontId="1" fillId="0" borderId="81" xfId="0" applyFont="1" applyBorder="1">
      <alignment vertical="center" wrapText="1"/>
    </xf>
    <xf numFmtId="0" fontId="24" fillId="0" borderId="71" xfId="0" applyFont="1" applyBorder="1">
      <alignment horizontal="center" vertical="center" wrapText="1"/>
    </xf>
    <xf numFmtId="49" fontId="24" fillId="33" borderId="76" xfId="0" applyFont="1" applyFill="1" applyBorder="1" applyNumberFormat="1">
      <alignment horizontal="center" vertical="center" wrapText="1"/>
    </xf>
    <xf numFmtId="49" fontId="24" fillId="33" borderId="77" xfId="0" applyFont="1" applyFill="1" applyBorder="1" applyNumberFormat="1">
      <alignment horizontal="center" vertical="center" wrapText="1"/>
    </xf>
    <xf numFmtId="0" fontId="24" fillId="0" borderId="71" xfId="0" applyFont="1" applyBorder="1">
      <alignment horizontal="right"/>
    </xf>
    <xf numFmtId="4" fontId="24" fillId="34" borderId="79" xfId="0" applyFont="1" applyFill="1" applyBorder="1" applyNumberFormat="1">
      <alignment horizontal="right"/>
    </xf>
    <xf numFmtId="4" fontId="24" fillId="34" borderId="80" xfId="0" applyFont="1" applyFill="1" applyBorder="1" applyNumberFormat="1">
      <alignment horizontal="right" vertical="center"/>
    </xf>
    <xf numFmtId="0" fontId="27" fillId="0" borderId="71" xfId="0" applyFont="1" applyBorder="1">
      <alignment horizontal="right" vertical="center"/>
    </xf>
    <xf numFmtId="0" fontId="27" fillId="0" borderId="81" xfId="0" applyFont="1" applyBorder="1">
      <alignment horizontal="right" vertical="center"/>
    </xf>
    <xf numFmtId="0" fontId="32" fillId="33" borderId="76" xfId="0" applyFont="1" applyFill="1" applyBorder="1">
      <alignment horizontal="center" vertical="center" wrapText="1"/>
    </xf>
    <xf numFmtId="49" fontId="32" fillId="33" borderId="76" xfId="0" applyFont="1" applyFill="1" applyBorder="1" applyNumberFormat="1">
      <alignment horizontal="center" vertical="center" wrapText="1"/>
    </xf>
    <xf numFmtId="0" fontId="24" fillId="0" borderId="71" xfId="0" applyFont="1" applyBorder="1">
      <alignment horizontal="right" wrapText="1"/>
    </xf>
    <xf numFmtId="4" fontId="24" fillId="34" borderId="79" xfId="0" applyFont="1" applyFill="1" applyBorder="1" applyNumberFormat="1">
      <alignment horizontal="right" vertical="center" wrapText="1"/>
      <protection locked="0"/>
    </xf>
    <xf numFmtId="4" fontId="26" fillId="34" borderId="79" xfId="0" applyFont="1" applyFill="1" applyBorder="1" applyNumberFormat="1">
      <alignment horizontal="right" vertical="center" wrapText="1"/>
      <protection locked="0"/>
    </xf>
    <xf numFmtId="4" fontId="24" fillId="34" borderId="79" xfId="0" applyFont="1" applyFill="1" applyBorder="1" applyNumberFormat="1">
      <alignment horizontal="right" wrapText="1"/>
      <protection locked="0"/>
    </xf>
    <xf numFmtId="4" fontId="24" fillId="34" borderId="80" xfId="0" applyFont="1" applyFill="1" applyBorder="1" applyNumberFormat="1">
      <alignment horizontal="right" vertical="center" wrapText="1"/>
      <protection locked="0"/>
    </xf>
    <xf numFmtId="4" fontId="24" fillId="0" borderId="79" xfId="0" applyFont="1" applyBorder="1" applyNumberFormat="1">
      <alignment horizontal="right" vertical="center" wrapText="1"/>
      <protection locked="0"/>
    </xf>
    <xf numFmtId="4" fontId="26" fillId="0" borderId="79" xfId="0" applyFont="1" applyBorder="1" applyNumberFormat="1">
      <alignment horizontal="right" vertical="center" wrapText="1"/>
      <protection locked="0"/>
    </xf>
    <xf numFmtId="4" fontId="24" fillId="0" borderId="79" xfId="0" applyFont="1" applyBorder="1" applyNumberFormat="1">
      <alignment horizontal="right" vertical="center" wrapText="1"/>
    </xf>
    <xf numFmtId="4" fontId="24" fillId="0" borderId="79" xfId="0" applyFont="1" applyBorder="1" applyNumberFormat="1">
      <alignment horizontal="right" wrapText="1"/>
      <protection locked="0"/>
    </xf>
    <xf numFmtId="4" fontId="24" fillId="0" borderId="80" xfId="0" applyFont="1" applyBorder="1" applyNumberFormat="1">
      <alignment horizontal="right" vertical="center" wrapText="1"/>
      <protection locked="0"/>
    </xf>
    <xf numFmtId="171" fontId="24" fillId="33" borderId="76" xfId="0" applyFont="1" applyFill="1" applyBorder="1" applyNumberFormat="1">
      <alignment horizontal="center" vertical="center" wrapText="1"/>
    </xf>
    <xf numFmtId="49" fontId="24" fillId="34" borderId="79" xfId="0" applyFont="1" applyFill="1" applyBorder="1" applyNumberFormat="1">
      <alignment horizontal="left" vertical="center"/>
    </xf>
    <xf numFmtId="49" fontId="24" fillId="34" borderId="79" xfId="0" applyFont="1" applyFill="1" applyBorder="1" applyNumberFormat="1">
      <alignment horizontal="right" vertical="center"/>
    </xf>
    <xf numFmtId="49" fontId="24" fillId="0" borderId="79" xfId="0" applyFont="1" applyBorder="1" applyNumberFormat="1">
      <alignment horizontal="left" vertical="center"/>
    </xf>
    <xf numFmtId="49" fontId="24" fillId="0" borderId="79" xfId="0" applyFont="1" applyBorder="1" applyNumberFormat="1">
      <alignment horizontal="right" vertical="center"/>
    </xf>
    <xf numFmtId="0" fontId="50" fillId="0" borderId="71" xfId="0" applyFont="1" applyBorder="1">
      <alignment horizontal="center" vertical="center" wrapText="1"/>
    </xf>
    <xf numFmtId="0" fontId="32" fillId="0" borderId="71" xfId="0" applyFont="1" applyBorder="1">
      <alignment vertical="center" wrapText="1"/>
    </xf>
    <xf numFmtId="0" fontId="32" fillId="0" borderId="81" xfId="0" applyFont="1" applyBorder="1">
      <alignment vertical="center" wrapText="1"/>
    </xf>
    <xf numFmtId="0" fontId="32" fillId="33" borderId="73" xfId="0" applyFont="1" applyFill="1" applyBorder="1">
      <alignment horizontal="center" vertical="center" wrapText="1"/>
    </xf>
    <xf numFmtId="0" fontId="32" fillId="33" borderId="74" xfId="0" applyFont="1" applyFill="1" applyBorder="1">
      <alignment horizontal="center" vertical="center" wrapText="1"/>
    </xf>
    <xf numFmtId="49" fontId="32" fillId="33" borderId="76" xfId="0" applyFont="1" applyFill="1" applyBorder="1" applyNumberFormat="1">
      <alignment horizontal="center" vertical="center"/>
    </xf>
    <xf numFmtId="4" fontId="26" fillId="0" borderId="79" xfId="0" applyFont="1" applyBorder="1" applyNumberFormat="1">
      <alignment horizontal="right" vertical="center"/>
      <protection locked="0"/>
    </xf>
    <xf numFmtId="4" fontId="26" fillId="0" borderId="80" xfId="0" applyFont="1" applyBorder="1" applyNumberFormat="1">
      <alignment horizontal="right" vertical="center"/>
      <protection locked="0"/>
    </xf>
    <xf numFmtId="0" fontId="51" fillId="0" borderId="0" xfId="0" applyFont="1">
      <alignment vertical="center" wrapText="1"/>
    </xf>
    <xf numFmtId="0" fontId="1" fillId="0" borderId="81" xfId="0" applyFont="1" applyBorder="1">
      <alignment horizontal="right" vertical="center"/>
    </xf>
    <xf numFmtId="0" fontId="26" fillId="0" borderId="81" xfId="0" applyFont="1" applyBorder="1">
      <alignment horizontal="center" vertical="center"/>
    </xf>
    <xf numFmtId="0" fontId="26" fillId="0" borderId="81" xfId="0" applyFont="1" applyBorder="1">
      <alignment horizontal="right" vertical="center"/>
    </xf>
    <xf numFmtId="171" fontId="24" fillId="33" borderId="72" xfId="0" applyFont="1" applyFill="1" applyBorder="1" applyNumberFormat="1" quotePrefix="1">
      <alignment horizontal="center" vertical="center" wrapText="1"/>
    </xf>
    <xf numFmtId="171" fontId="24" fillId="33" borderId="73" xfId="0" applyFont="1" applyFill="1" applyBorder="1" applyNumberFormat="1">
      <alignment horizontal="center" vertical="center" wrapText="1"/>
    </xf>
    <xf numFmtId="171" fontId="24" fillId="33" borderId="73" xfId="0" applyFont="1" applyFill="1" applyBorder="1" applyNumberFormat="1" quotePrefix="1">
      <alignment horizontal="center" vertical="center" wrapText="1"/>
    </xf>
    <xf numFmtId="171" fontId="24" fillId="33" borderId="74" xfId="0" applyFont="1" applyFill="1" applyBorder="1" applyNumberFormat="1">
      <alignment horizontal="center" vertical="center" wrapText="1"/>
    </xf>
    <xf numFmtId="171" fontId="24" fillId="33" borderId="75" xfId="0" applyFont="1" applyFill="1" applyBorder="1" applyNumberFormat="1" quotePrefix="1">
      <alignment horizontal="center" vertical="center" wrapText="1"/>
    </xf>
    <xf numFmtId="171" fontId="24" fillId="33" borderId="76" xfId="0" applyFont="1" applyFill="1" applyBorder="1" applyNumberFormat="1" quotePrefix="1">
      <alignment horizontal="center" vertical="center" wrapText="1"/>
    </xf>
    <xf numFmtId="171" fontId="24" fillId="33" borderId="77" xfId="0" applyFont="1" applyFill="1" applyBorder="1" applyNumberFormat="1">
      <alignment horizontal="center" vertical="center" wrapText="1"/>
    </xf>
    <xf numFmtId="171" fontId="24" fillId="33" borderId="75" xfId="0" applyFont="1" applyFill="1" applyBorder="1" applyNumberFormat="1">
      <alignment horizontal="center" vertical="center" wrapText="1"/>
    </xf>
    <xf numFmtId="172" fontId="24" fillId="0" borderId="71" xfId="0" applyFont="1" applyBorder="1" applyNumberFormat="1">
      <alignment horizontal="right" vertical="center"/>
    </xf>
    <xf numFmtId="171" fontId="24" fillId="33" borderId="75" xfId="0" applyFont="1" applyFill="1" applyBorder="1" applyNumberFormat="1" quotePrefix="1">
      <alignment horizontal="center" vertical="center"/>
    </xf>
    <xf numFmtId="171" fontId="24" fillId="33" borderId="76" xfId="0" applyFont="1" applyFill="1" applyBorder="1" applyNumberFormat="1" quotePrefix="1">
      <alignment horizontal="center" vertical="center"/>
    </xf>
    <xf numFmtId="172" fontId="24" fillId="33" borderId="76" xfId="0" applyFont="1" applyFill="1" applyBorder="1" applyNumberFormat="1" quotePrefix="1">
      <alignment horizontal="center" vertical="center"/>
    </xf>
    <xf numFmtId="4" fontId="24" fillId="33" borderId="76" xfId="0" applyFont="1" applyFill="1" applyBorder="1" applyNumberFormat="1">
      <alignment horizontal="center" vertical="center" wrapText="1"/>
    </xf>
    <xf numFmtId="0" fontId="29" fillId="0" borderId="71" xfId="0" applyFont="1" applyBorder="1">
      <alignment vertical="center" wrapText="1"/>
    </xf>
    <xf numFmtId="0" fontId="24" fillId="0" borderId="81" xfId="0" applyFont="1" applyBorder="1">
      <alignment horizontal="center" vertical="center" wrapText="1"/>
    </xf>
    <xf numFmtId="0" fontId="24" fillId="0" borderId="81" xfId="0" applyFont="1" applyBorder="1">
      <alignment horizontal="right" vertical="center" wrapText="1"/>
    </xf>
    <xf numFmtId="0" fontId="43" fillId="34" borderId="79" xfId="0" applyFont="1" applyFill="1" applyBorder="1">
      <alignment vertical="top"/>
    </xf>
    <xf numFmtId="0" fontId="43" fillId="0" borderId="79" xfId="0" applyFont="1" applyBorder="1">
      <alignment vertical="top"/>
    </xf>
    <xf numFmtId="4" fontId="26" fillId="34" borderId="79" xfId="0" applyFont="1" applyFill="1" applyBorder="1" applyNumberFormat="1">
      <alignment horizontal="right" vertical="center"/>
      <protection locked="0"/>
    </xf>
    <xf numFmtId="4" fontId="24" fillId="34" borderId="79" xfId="0" applyFont="1" applyFill="1" applyBorder="1" applyNumberFormat="1">
      <alignment horizontal="center" vertical="center" wrapText="1"/>
    </xf>
    <xf numFmtId="2" fontId="24" fillId="0" borderId="79" xfId="0" applyFont="1" applyBorder="1" applyNumberFormat="1">
      <alignment horizontal="right" vertical="center"/>
    </xf>
    <xf numFmtId="2" fontId="24" fillId="0" borderId="79" xfId="0" applyFont="1" applyBorder="1" applyNumberFormat="1">
      <alignment horizontal="right" vertical="center"/>
      <protection locked="0"/>
    </xf>
    <xf numFmtId="0" fontId="24" fillId="33" borderId="9" xfId="0" applyFont="1" applyFill="1" applyBorder="1">
      <alignment horizontal="center" vertical="center" wrapText="1"/>
    </xf>
    <xf numFmtId="0" fontId="24" fillId="33" borderId="10" xfId="0" applyFont="1" applyFill="1" applyBorder="1">
      <alignment horizontal="center" vertical="center" wrapText="1"/>
    </xf>
    <xf numFmtId="0" fontId="24" fillId="33" borderId="37" xfId="0" applyFont="1" applyFill="1" applyBorder="1">
      <alignment horizontal="center" vertical="center" wrapText="1"/>
    </xf>
    <xf numFmtId="0" fontId="24" fillId="33" borderId="21" xfId="0" applyFont="1" applyFill="1" applyBorder="1">
      <alignment horizontal="center" vertical="center" wrapText="1"/>
    </xf>
    <xf numFmtId="0" fontId="24" fillId="33" borderId="20" xfId="0" applyFont="1" applyFill="1" applyBorder="1">
      <alignment horizontal="center" vertical="center" wrapText="1"/>
    </xf>
    <xf numFmtId="0" fontId="24" fillId="33" borderId="30" xfId="0" applyFont="1" applyFill="1" applyBorder="1">
      <alignment horizontal="center" vertical="center" wrapText="1"/>
    </xf>
    <xf numFmtId="0" fontId="24" fillId="0" borderId="78" xfId="0" applyFont="1" applyBorder="1">
      <alignment horizontal="left" vertical="center" wrapText="1"/>
    </xf>
    <xf numFmtId="0" fontId="24" fillId="0" borderId="79" xfId="0" applyFont="1" applyBorder="1">
      <alignment horizontal="left" vertical="center" wrapText="1"/>
    </xf>
    <xf numFmtId="49" fontId="24" fillId="0" borderId="24" xfId="0" applyFont="1" applyBorder="1" applyNumberFormat="1">
      <alignment horizontal="left" vertical="center" wrapText="1"/>
    </xf>
    <xf numFmtId="0" fontId="24" fillId="0" borderId="24" xfId="0" applyFont="1" applyBorder="1">
      <alignment horizontal="left" vertical="center"/>
    </xf>
    <xf numFmtId="4" fontId="24" fillId="0" borderId="24" xfId="0" applyFont="1" applyBorder="1" applyNumberFormat="1">
      <alignment horizontal="right" vertical="center" wrapText="1"/>
    </xf>
    <xf numFmtId="4" fontId="24" fillId="0" borderId="24" xfId="0" applyFont="1" applyBorder="1" applyNumberFormat="1">
      <alignment horizontal="right" vertical="center" wrapText="1"/>
      <protection locked="0"/>
    </xf>
    <xf numFmtId="4" fontId="24" fillId="34" borderId="24" xfId="0" applyFont="1" applyFill="1" applyBorder="1" applyNumberFormat="1">
      <alignment horizontal="right" vertical="center" wrapText="1"/>
      <protection locked="0"/>
    </xf>
    <xf numFmtId="4" fontId="24" fillId="0" borderId="32" xfId="0" applyFont="1" applyBorder="1" applyNumberFormat="1">
      <alignment horizontal="right" vertical="center" wrapText="1"/>
      <protection locked="0"/>
    </xf>
    <xf numFmtId="49" fontId="25" fillId="0" borderId="71" xfId="0" applyFont="1" applyBorder="1" applyNumberFormat="1">
      <alignment horizontal="left" vertical="center"/>
    </xf>
    <xf numFmtId="49" fontId="24" fillId="0" borderId="71" xfId="0" applyFont="1" applyBorder="1" applyNumberFormat="1">
      <alignment horizontal="left" vertical="center"/>
    </xf>
    <xf numFmtId="49" fontId="24" fillId="0" borderId="81" xfId="0" applyFont="1" applyBorder="1" applyNumberFormat="1">
      <alignment horizontal="left" vertical="center"/>
    </xf>
    <xf numFmtId="49" fontId="24" fillId="33" borderId="73" xfId="0" applyFont="1" applyFill="1" applyBorder="1" applyNumberFormat="1">
      <alignment horizontal="left" vertical="center" wrapText="1"/>
    </xf>
    <xf numFmtId="49" fontId="24" fillId="33" borderId="76" xfId="0" applyFont="1" applyFill="1" applyBorder="1" applyNumberFormat="1">
      <alignment horizontal="left" vertical="center" wrapText="1"/>
    </xf>
    <xf numFmtId="49" fontId="24" fillId="0" borderId="79" xfId="0" applyFont="1" applyBorder="1" applyNumberFormat="1">
      <alignment horizontal="left" vertical="center" shrinkToFit="1"/>
    </xf>
    <xf numFmtId="49" fontId="1" fillId="0" borderId="0" xfId="0" applyFont="1" applyNumberFormat="1">
      <alignment horizontal="left" vertical="center" wrapText="1"/>
    </xf>
    <xf numFmtId="0" fontId="52" fillId="0" borderId="0" xfId="0" applyFont="1">
      <alignment horizontal="center" vertical="center"/>
    </xf>
    <xf numFmtId="0" fontId="32" fillId="0" borderId="0" xfId="0" applyFont="1">
      <alignment vertical="center"/>
    </xf>
    <xf numFmtId="0" fontId="32" fillId="33" borderId="9" xfId="0" applyFont="1" applyFill="1" applyBorder="1">
      <alignment horizontal="center" vertical="center" shrinkToFit="1"/>
    </xf>
    <xf numFmtId="0" fontId="32" fillId="33" borderId="10" xfId="0" applyFont="1" applyFill="1" applyBorder="1">
      <alignment horizontal="center" vertical="center" shrinkToFit="1"/>
    </xf>
    <xf numFmtId="0" fontId="24" fillId="33" borderId="10" xfId="0" applyFont="1" applyFill="1" applyBorder="1">
      <alignment horizontal="center" vertical="center" shrinkToFit="1"/>
    </xf>
    <xf numFmtId="0" fontId="24" fillId="33" borderId="37" xfId="0" applyFont="1" applyFill="1" applyBorder="1">
      <alignment horizontal="center" vertical="center" shrinkToFit="1"/>
    </xf>
    <xf numFmtId="0" fontId="32" fillId="33" borderId="21" xfId="0" applyFont="1" applyFill="1" applyBorder="1">
      <alignment horizontal="center" vertical="center" shrinkToFit="1"/>
    </xf>
    <xf numFmtId="0" fontId="32" fillId="33" borderId="20" xfId="0" applyFont="1" applyFill="1" applyBorder="1">
      <alignment horizontal="center" vertical="center" shrinkToFit="1"/>
    </xf>
    <xf numFmtId="0" fontId="24" fillId="33" borderId="30" xfId="0" applyFont="1" applyFill="1" applyBorder="1">
      <alignment horizontal="center" vertical="center" shrinkToFit="1"/>
    </xf>
    <xf numFmtId="1" fontId="32" fillId="0" borderId="20" xfId="0" applyFont="1" applyBorder="1" applyNumberFormat="1">
      <alignment horizontal="center" vertical="center" shrinkToFit="1"/>
    </xf>
    <xf numFmtId="3" fontId="32" fillId="0" borderId="20" xfId="0" applyFont="1" applyBorder="1" applyNumberFormat="1">
      <alignment horizontal="center" vertical="center" shrinkToFit="1"/>
    </xf>
    <xf numFmtId="0" fontId="32" fillId="0" borderId="20" xfId="0" applyFont="1" applyBorder="1">
      <alignment horizontal="center" vertical="center" shrinkToFit="1"/>
    </xf>
    <xf numFmtId="3" fontId="24" fillId="0" borderId="30" xfId="0" applyFont="1" applyBorder="1" applyNumberFormat="1">
      <alignment horizontal="center" vertical="center" shrinkToFit="1"/>
    </xf>
    <xf numFmtId="0" fontId="32" fillId="33" borderId="20" xfId="0" applyFont="1" applyFill="1" applyBorder="1">
      <alignment horizontal="left" vertical="center" shrinkToFit="1"/>
    </xf>
    <xf numFmtId="4" fontId="32" fillId="0" borderId="20" xfId="0" applyFont="1" applyBorder="1" applyNumberFormat="1">
      <alignment horizontal="right" vertical="center" shrinkToFit="1"/>
      <protection locked="0"/>
    </xf>
    <xf numFmtId="4" fontId="32" fillId="34" borderId="20" xfId="0" applyFont="1" applyFill="1" applyBorder="1" applyNumberFormat="1">
      <alignment horizontal="right" vertical="center" shrinkToFit="1"/>
    </xf>
    <xf numFmtId="4" fontId="32" fillId="34" borderId="30" xfId="0" applyFont="1" applyFill="1" applyBorder="1" applyNumberFormat="1">
      <alignment horizontal="right" vertical="center" shrinkToFit="1"/>
    </xf>
    <xf numFmtId="1" fontId="51" fillId="0" borderId="20" xfId="0" applyFont="1" applyBorder="1" applyNumberFormat="1">
      <alignment horizontal="center"/>
    </xf>
    <xf numFmtId="4" fontId="32" fillId="34" borderId="30" xfId="0" applyFont="1" applyFill="1" applyBorder="1" applyNumberFormat="1">
      <alignment horizontal="right" vertical="center" shrinkToFit="1"/>
      <protection locked="0"/>
    </xf>
    <xf numFmtId="3" fontId="32" fillId="34" borderId="20" xfId="0" applyFont="1" applyFill="1" applyBorder="1" applyNumberFormat="1">
      <alignment horizontal="right" vertical="center" shrinkToFit="1"/>
    </xf>
    <xf numFmtId="3" fontId="32" fillId="0" borderId="20" xfId="0" applyFont="1" applyBorder="1" applyNumberFormat="1">
      <alignment horizontal="right" vertical="center" shrinkToFit="1"/>
      <protection locked="0"/>
    </xf>
    <xf numFmtId="3" fontId="51" fillId="0" borderId="20" xfId="0" applyFont="1" applyBorder="1" applyNumberFormat="1">
      <alignment horizontal="right"/>
      <protection locked="0"/>
    </xf>
    <xf numFmtId="4" fontId="32" fillId="0" borderId="30" xfId="0" applyFont="1" applyBorder="1" applyNumberFormat="1">
      <alignment horizontal="right" vertical="center" shrinkToFit="1"/>
      <protection locked="0"/>
    </xf>
    <xf numFmtId="4" fontId="24" fillId="0" borderId="30" xfId="0" applyFont="1" applyBorder="1" applyNumberFormat="1">
      <alignment horizontal="left" vertical="center" shrinkToFit="1"/>
    </xf>
    <xf numFmtId="4" fontId="24" fillId="0" borderId="20" xfId="0" applyFont="1" applyBorder="1" applyNumberFormat="1">
      <alignment horizontal="center" vertical="center" shrinkToFit="1"/>
    </xf>
    <xf numFmtId="2" fontId="32" fillId="0" borderId="20" xfId="0" applyFont="1" applyBorder="1" applyNumberFormat="1">
      <alignment horizontal="center" vertical="center" shrinkToFit="1"/>
    </xf>
    <xf numFmtId="0" fontId="32" fillId="33" borderId="23" xfId="0" applyFont="1" applyFill="1" applyBorder="1">
      <alignment horizontal="left" vertical="center" shrinkToFit="1"/>
    </xf>
    <xf numFmtId="0" fontId="32" fillId="33" borderId="24" xfId="0" applyFont="1" applyFill="1" applyBorder="1">
      <alignment horizontal="center" vertical="center" shrinkToFit="1"/>
    </xf>
    <xf numFmtId="0" fontId="32" fillId="0" borderId="24" xfId="0" applyFont="1" applyBorder="1">
      <alignment horizontal="center" vertical="center" shrinkToFit="1"/>
    </xf>
    <xf numFmtId="4" fontId="32" fillId="0" borderId="24" xfId="0" applyFont="1" applyBorder="1" applyNumberFormat="1">
      <alignment horizontal="right" vertical="center" shrinkToFit="1"/>
      <protection locked="0"/>
    </xf>
    <xf numFmtId="4" fontId="24" fillId="0" borderId="24" xfId="0" applyFont="1" applyBorder="1" applyNumberFormat="1">
      <alignment horizontal="right" vertical="center" shrinkToFit="1"/>
    </xf>
    <xf numFmtId="4" fontId="24" fillId="0" borderId="32" xfId="0" applyFont="1" applyBorder="1" applyNumberFormat="1">
      <alignment horizontal="center" vertical="center" shrinkToFit="1"/>
    </xf>
    <xf numFmtId="0" fontId="32" fillId="0" borderId="0" xfId="0" applyFont="1"/>
    <xf numFmtId="0" fontId="32" fillId="0" borderId="0" xfId="0" applyFont="1">
      <alignment horizontal="left" vertical="center" wrapText="1"/>
    </xf>
    <xf numFmtId="0" fontId="51" fillId="0" borderId="0" xfId="0" applyFont="1"/>
    <xf numFmtId="3" fontId="24" fillId="34" borderId="79" xfId="0" applyFont="1" applyFill="1" applyBorder="1" applyNumberFormat="1">
      <alignment horizontal="right" vertical="center"/>
      <protection locked="0"/>
    </xf>
    <xf numFmtId="3" fontId="24" fillId="34" borderId="79" xfId="0" applyFont="1" applyFill="1" applyBorder="1" applyNumberFormat="1">
      <alignment horizontal="right" vertical="center"/>
    </xf>
    <xf numFmtId="3" fontId="24" fillId="34" borderId="80" xfId="0" applyFont="1" applyFill="1" applyBorder="1" applyNumberFormat="1">
      <alignment horizontal="right" vertical="center"/>
      <protection locked="0"/>
    </xf>
    <xf numFmtId="3" fontId="24" fillId="0" borderId="79" xfId="0" applyFont="1" applyBorder="1" applyNumberFormat="1">
      <alignment horizontal="right" vertical="center"/>
      <protection locked="0"/>
    </xf>
    <xf numFmtId="3" fontId="24" fillId="0" borderId="80" xfId="0" applyFont="1" applyBorder="1" applyNumberFormat="1">
      <alignment horizontal="right" vertical="center"/>
      <protection locked="0"/>
    </xf>
    <xf numFmtId="0" fontId="51" fillId="0" borderId="0" xfId="0" applyFont="1">
      <alignment horizontal="right" vertical="center"/>
    </xf>
    <xf numFmtId="0" fontId="52" fillId="0" borderId="71" xfId="0" applyFont="1" applyBorder="1">
      <alignment horizontal="center" vertical="center"/>
    </xf>
    <xf numFmtId="0" fontId="51" fillId="0" borderId="71" xfId="0" applyFont="1" applyBorder="1"/>
    <xf numFmtId="0" fontId="32" fillId="0" borderId="71" xfId="0" applyFont="1" applyBorder="1">
      <alignment horizontal="left"/>
    </xf>
    <xf numFmtId="0" fontId="32" fillId="0" borderId="81" xfId="0" applyFont="1" applyBorder="1">
      <alignment vertical="center"/>
    </xf>
    <xf numFmtId="0" fontId="51" fillId="0" borderId="81" xfId="0" applyFont="1" applyBorder="1"/>
    <xf numFmtId="0" fontId="32" fillId="0" borderId="81" xfId="0" applyFont="1" applyBorder="1">
      <alignment horizontal="left"/>
    </xf>
    <xf numFmtId="0" fontId="32" fillId="33" borderId="72" xfId="0" applyFont="1" applyFill="1" applyBorder="1">
      <alignment horizontal="center" vertical="center" shrinkToFit="1"/>
    </xf>
    <xf numFmtId="0" fontId="32" fillId="33" borderId="73" xfId="0" applyFont="1" applyFill="1" applyBorder="1">
      <alignment horizontal="center" vertical="center" shrinkToFit="1"/>
    </xf>
    <xf numFmtId="0" fontId="32" fillId="33" borderId="73" xfId="0" applyFont="1" applyFill="1" applyBorder="1">
      <alignment horizontal="center" vertical="center" wrapText="1" shrinkToFit="1"/>
    </xf>
    <xf numFmtId="0" fontId="53" fillId="33" borderId="74" xfId="0" applyFont="1" applyFill="1" applyBorder="1">
      <alignment horizontal="center"/>
    </xf>
    <xf numFmtId="0" fontId="32" fillId="33" borderId="75" xfId="0" applyFont="1" applyFill="1" applyBorder="1">
      <alignment horizontal="center" vertical="center" shrinkToFit="1"/>
    </xf>
    <xf numFmtId="0" fontId="32" fillId="33" borderId="76" xfId="0" applyFont="1" applyFill="1" applyBorder="1">
      <alignment horizontal="center" vertical="center" shrinkToFit="1"/>
    </xf>
    <xf numFmtId="0" fontId="1" fillId="33" borderId="76" xfId="0" applyFont="1" applyFill="1" applyBorder="1">
      <alignment horizontal="center"/>
    </xf>
    <xf numFmtId="0" fontId="53" fillId="33" borderId="77" xfId="0" applyFont="1" applyFill="1" applyBorder="1">
      <alignment horizontal="center"/>
    </xf>
    <xf numFmtId="0" fontId="32" fillId="33" borderId="75" xfId="0" applyFont="1" applyFill="1" applyBorder="1">
      <alignment horizontal="left" vertical="center" shrinkToFit="1"/>
    </xf>
    <xf numFmtId="0" fontId="32" fillId="0" borderId="76" xfId="0" applyFont="1" applyBorder="1">
      <alignment horizontal="center" vertical="center" shrinkToFit="1"/>
    </xf>
    <xf numFmtId="0" fontId="32" fillId="0" borderId="76" xfId="0" applyFont="1" applyBorder="1">
      <alignment horizontal="left" vertical="center"/>
    </xf>
    <xf numFmtId="49" fontId="32" fillId="0" borderId="77" xfId="0" applyFont="1" applyBorder="1" applyNumberFormat="1">
      <alignment horizontal="right" vertical="center" shrinkToFit="1"/>
      <protection locked="0"/>
    </xf>
    <xf numFmtId="4" fontId="32" fillId="34" borderId="76" xfId="0" applyFont="1" applyFill="1" applyBorder="1" applyNumberFormat="1">
      <alignment horizontal="right" vertical="center" shrinkToFit="1"/>
    </xf>
    <xf numFmtId="1" fontId="32" fillId="34" borderId="77" xfId="0" applyFont="1" applyFill="1" applyBorder="1" applyNumberFormat="1">
      <alignment horizontal="right" vertical="center" shrinkToFit="1"/>
      <protection locked="0"/>
    </xf>
    <xf numFmtId="4" fontId="32" fillId="0" borderId="76" xfId="0" applyFont="1" applyBorder="1" applyNumberFormat="1">
      <alignment horizontal="right" vertical="center" shrinkToFit="1"/>
      <protection locked="0"/>
    </xf>
    <xf numFmtId="4" fontId="32" fillId="0" borderId="76" xfId="0" applyFont="1" applyBorder="1" applyNumberFormat="1">
      <alignment horizontal="right" vertical="center" shrinkToFit="1"/>
    </xf>
    <xf numFmtId="1" fontId="32" fillId="0" borderId="77" xfId="0" applyFont="1" applyBorder="1" applyNumberFormat="1">
      <alignment horizontal="right" vertical="center" shrinkToFit="1"/>
      <protection locked="0"/>
    </xf>
    <xf numFmtId="0" fontId="32" fillId="0" borderId="76" xfId="0" applyFont="1" applyBorder="1">
      <alignment horizontal="right" vertical="center" shrinkToFit="1"/>
    </xf>
    <xf numFmtId="3" fontId="32" fillId="0" borderId="77" xfId="0" applyFont="1" applyBorder="1" applyNumberFormat="1">
      <alignment horizontal="right" vertical="center" shrinkToFit="1"/>
      <protection locked="0"/>
    </xf>
    <xf numFmtId="3" fontId="32" fillId="0" borderId="76" xfId="0" applyFont="1" applyBorder="1" applyNumberFormat="1">
      <alignment horizontal="right" vertical="center" shrinkToFit="1"/>
      <protection locked="0"/>
    </xf>
    <xf numFmtId="4" fontId="32" fillId="0" borderId="77" xfId="0" applyFont="1" applyBorder="1" applyNumberFormat="1">
      <alignment horizontal="right" vertical="center" shrinkToFit="1"/>
    </xf>
    <xf numFmtId="4" fontId="32" fillId="34" borderId="77" xfId="0" applyFont="1" applyFill="1" applyBorder="1" applyNumberFormat="1">
      <alignment horizontal="right" vertical="center" shrinkToFit="1"/>
      <protection locked="0"/>
    </xf>
    <xf numFmtId="4" fontId="32" fillId="0" borderId="77" xfId="0" applyFont="1" applyBorder="1" applyNumberFormat="1">
      <alignment horizontal="right" vertical="center" shrinkToFit="1"/>
      <protection locked="0"/>
    </xf>
    <xf numFmtId="3" fontId="32" fillId="34" borderId="77" xfId="0" applyFont="1" applyFill="1" applyBorder="1" applyNumberFormat="1">
      <alignment horizontal="right" vertical="center" shrinkToFit="1"/>
      <protection locked="0"/>
    </xf>
    <xf numFmtId="3" fontId="32" fillId="0" borderId="77" xfId="0" applyFont="1" applyBorder="1" applyNumberFormat="1">
      <alignment horizontal="right" vertical="center" shrinkToFit="1"/>
    </xf>
    <xf numFmtId="0" fontId="32" fillId="33" borderId="78" xfId="0" applyFont="1" applyFill="1" applyBorder="1">
      <alignment horizontal="left" vertical="center" shrinkToFit="1"/>
    </xf>
    <xf numFmtId="0" fontId="32" fillId="33" borderId="79" xfId="0" applyFont="1" applyFill="1" applyBorder="1">
      <alignment horizontal="center" vertical="center" shrinkToFit="1"/>
    </xf>
    <xf numFmtId="4" fontId="51" fillId="0" borderId="79" xfId="0" applyFont="1" applyBorder="1" applyNumberFormat="1"/>
    <xf numFmtId="4" fontId="1" fillId="0" borderId="79" xfId="0" applyFont="1" applyBorder="1" applyNumberFormat="1"/>
    <xf numFmtId="4" fontId="32" fillId="0" borderId="79" xfId="0" applyFont="1" applyBorder="1" applyNumberFormat="1">
      <alignment horizontal="center" vertical="center" shrinkToFit="1"/>
    </xf>
    <xf numFmtId="0" fontId="32" fillId="0" borderId="79" xfId="0" applyFont="1" applyBorder="1">
      <alignment horizontal="left" vertical="center"/>
    </xf>
    <xf numFmtId="3" fontId="32" fillId="0" borderId="80" xfId="0" applyFont="1" applyBorder="1" applyNumberFormat="1">
      <alignment horizontal="right" vertical="center" shrinkToFit="1"/>
    </xf>
    <xf numFmtId="0" fontId="32" fillId="0" borderId="0" xfId="0" applyFont="1">
      <alignment horizontal="left" wrapText="1"/>
    </xf>
    <xf numFmtId="0" fontId="23" fillId="0" borderId="71" xfId="0" applyFont="1" applyBorder="1">
      <alignment vertical="center" wrapText="1"/>
    </xf>
    <xf numFmtId="0" fontId="54" fillId="0" borderId="71" xfId="0" applyFont="1" applyBorder="1">
      <alignment horizontal="right" vertical="center" wrapText="1"/>
    </xf>
    <xf numFmtId="0" fontId="55" fillId="0" borderId="0" xfId="0" applyFont="1">
      <alignment horizontal="left" vertical="center"/>
    </xf>
    <xf numFmtId="0" fontId="56" fillId="0" borderId="0" xfId="0" applyFont="1">
      <alignment horizontal="left" vertical="center"/>
    </xf>
    <xf numFmtId="0" fontId="33" fillId="0" borderId="0" xfId="0" applyFont="1">
      <alignment vertical="center"/>
    </xf>
    <xf numFmtId="0" fontId="24" fillId="33" borderId="9" xfId="0" applyFont="1" applyFill="1" applyBorder="1">
      <alignment horizontal="center" vertical="center"/>
    </xf>
    <xf numFmtId="0" fontId="24" fillId="33" borderId="10" xfId="0" applyFont="1" applyFill="1" applyBorder="1">
      <alignment horizontal="center" vertical="center"/>
    </xf>
    <xf numFmtId="0" fontId="24" fillId="33" borderId="37" xfId="0" applyFont="1" applyFill="1" applyBorder="1">
      <alignment horizontal="center" vertical="center"/>
    </xf>
    <xf numFmtId="0" fontId="24" fillId="33" borderId="30" xfId="0" applyFont="1" applyFill="1" applyBorder="1">
      <alignment horizontal="center" vertical="center"/>
    </xf>
    <xf numFmtId="0" fontId="24" fillId="33" borderId="21" xfId="0" applyFont="1" applyFill="1" applyBorder="1">
      <alignment horizontal="center" vertical="center"/>
    </xf>
    <xf numFmtId="0" fontId="24" fillId="34" borderId="23" xfId="0" applyFont="1" applyFill="1" applyBorder="1">
      <alignment horizontal="left" vertical="center"/>
    </xf>
    <xf numFmtId="0" fontId="24" fillId="34" borderId="24" xfId="0" applyFont="1" applyFill="1" applyBorder="1">
      <alignment horizontal="left" vertical="center"/>
    </xf>
    <xf numFmtId="4" fontId="24" fillId="34" borderId="24" xfId="0" applyFont="1" applyFill="1" applyBorder="1" applyNumberFormat="1">
      <alignment horizontal="right" vertical="center"/>
    </xf>
    <xf numFmtId="4" fontId="24" fillId="34" borderId="24" xfId="0" applyFont="1" applyFill="1" applyBorder="1" applyNumberFormat="1">
      <alignment horizontal="right" vertical="center"/>
      <protection locked="0"/>
    </xf>
    <xf numFmtId="49" fontId="24" fillId="34" borderId="32" xfId="0" applyFont="1" applyFill="1" applyBorder="1" applyNumberFormat="1">
      <alignment horizontal="left" vertical="center" wrapText="1"/>
      <protection locked="0"/>
    </xf>
    <xf numFmtId="0" fontId="24" fillId="0" borderId="23" xfId="0" applyFont="1" applyBorder="1">
      <alignment horizontal="left" vertical="center"/>
    </xf>
    <xf numFmtId="4" fontId="24" fillId="0" borderId="24" xfId="0" applyFont="1" applyBorder="1" applyNumberFormat="1">
      <alignment horizontal="right" vertical="center"/>
      <protection locked="0"/>
    </xf>
    <xf numFmtId="49" fontId="24" fillId="0" borderId="32" xfId="0" applyFont="1" applyBorder="1" applyNumberFormat="1">
      <alignment horizontal="left" vertical="center" wrapText="1"/>
      <protection locked="0"/>
    </xf>
    <xf numFmtId="0" fontId="47" fillId="0" borderId="0" xfId="0" applyFont="1">
      <alignment vertical="top"/>
    </xf>
    <xf numFmtId="0" fontId="48" fillId="0" borderId="0" xfId="0" applyFont="1">
      <alignment vertical="top"/>
    </xf>
    <xf numFmtId="0" fontId="55" fillId="0" borderId="0" xfId="0" applyFont="1">
      <alignment vertical="center"/>
    </xf>
    <xf numFmtId="0" fontId="57" fillId="0" borderId="0" xfId="0" applyFont="1">
      <alignment vertical="top"/>
    </xf>
    <xf numFmtId="0" fontId="24" fillId="33" borderId="21" xfId="0" applyFont="1" applyFill="1" applyBorder="1">
      <alignment vertical="center"/>
    </xf>
    <xf numFmtId="4" fontId="24" fillId="34" borderId="20" xfId="0" applyFont="1" applyFill="1" applyBorder="1" applyNumberFormat="1">
      <alignment vertical="center"/>
    </xf>
    <xf numFmtId="4" fontId="24" fillId="35" borderId="20" xfId="0" applyFont="1" applyFill="1" applyBorder="1" applyNumberFormat="1">
      <alignment vertical="center"/>
      <protection locked="0"/>
    </xf>
    <xf numFmtId="49" fontId="24" fillId="35" borderId="20" xfId="0" applyFont="1" applyFill="1" applyBorder="1" applyNumberFormat="1">
      <alignment vertical="center" wrapText="1"/>
      <protection locked="0"/>
    </xf>
    <xf numFmtId="49" fontId="24" fillId="35" borderId="30" xfId="0" applyFont="1" applyFill="1" applyBorder="1" applyNumberFormat="1">
      <alignment vertical="center" wrapText="1"/>
      <protection locked="0"/>
    </xf>
    <xf numFmtId="0" fontId="24" fillId="33" borderId="23" xfId="0" applyFont="1" applyFill="1" applyBorder="1">
      <alignment vertical="center"/>
    </xf>
    <xf numFmtId="4" fontId="24" fillId="34" borderId="24" xfId="0" applyFont="1" applyFill="1" applyBorder="1" applyNumberFormat="1">
      <alignment vertical="center"/>
    </xf>
    <xf numFmtId="4" fontId="24" fillId="35" borderId="24" xfId="0" applyFont="1" applyFill="1" applyBorder="1" applyNumberFormat="1">
      <alignment vertical="center"/>
      <protection locked="0"/>
    </xf>
    <xf numFmtId="49" fontId="24" fillId="35" borderId="24" xfId="0" applyFont="1" applyFill="1" applyBorder="1" applyNumberFormat="1">
      <alignment vertical="center" wrapText="1"/>
      <protection locked="0"/>
    </xf>
    <xf numFmtId="49" fontId="24" fillId="35" borderId="32" xfId="0" applyFont="1" applyFill="1" applyBorder="1" applyNumberFormat="1">
      <alignment vertical="center" wrapText="1"/>
      <protection locked="0"/>
    </xf>
    <xf numFmtId="0" fontId="33" fillId="0" borderId="0" xfId="0" applyFont="1">
      <alignment horizontal="left" vertical="center" wrapText="1"/>
    </xf>
    <xf numFmtId="49" fontId="55" fillId="0" borderId="0" xfId="0" applyFont="1" applyNumberFormat="1">
      <alignment horizontal="left" vertical="center"/>
    </xf>
    <xf numFmtId="49" fontId="25" fillId="0" borderId="0" xfId="0" applyFont="1" applyNumberFormat="1">
      <alignment horizontal="left" vertical="center"/>
    </xf>
    <xf numFmtId="49" fontId="24" fillId="33" borderId="37" xfId="0" applyFont="1" applyFill="1" applyBorder="1" applyNumberFormat="1">
      <alignment horizontal="center" vertical="center"/>
    </xf>
    <xf numFmtId="49" fontId="24" fillId="33" borderId="30" xfId="0" applyFont="1" applyFill="1" applyBorder="1" applyNumberFormat="1">
      <alignment horizontal="center" vertical="center"/>
    </xf>
    <xf numFmtId="0" fontId="34" fillId="33" borderId="21" xfId="0" applyFont="1" applyFill="1" applyBorder="1">
      <alignment vertical="center"/>
    </xf>
    <xf numFmtId="0" fontId="24" fillId="0" borderId="20" xfId="0" applyFont="1" applyBorder="1">
      <alignment horizontal="center" vertical="center"/>
      <protection locked="0"/>
    </xf>
    <xf numFmtId="4" fontId="24" fillId="34" borderId="20" xfId="0" applyFont="1" applyFill="1" applyBorder="1" applyNumberFormat="1">
      <alignment horizontal="right" vertical="center"/>
    </xf>
    <xf numFmtId="2" fontId="24" fillId="34" borderId="20" xfId="0" applyFont="1" applyFill="1" applyBorder="1" applyNumberFormat="1">
      <alignment horizontal="right" vertical="center"/>
    </xf>
    <xf numFmtId="49" fontId="24" fillId="0" borderId="30" xfId="0" applyFont="1" applyBorder="1" applyNumberFormat="1">
      <alignment horizontal="left" vertical="center" wrapText="1"/>
      <protection locked="0"/>
    </xf>
    <xf numFmtId="0" fontId="27" fillId="0" borderId="0" xfId="0" applyFont="1">
      <alignment vertical="center"/>
    </xf>
    <xf numFmtId="0" fontId="24" fillId="33" borderId="21" xfId="0" applyFont="1" applyFill="1" applyBorder="1">
      <alignment horizontal="left" vertical="center"/>
    </xf>
    <xf numFmtId="1" fontId="24" fillId="34" borderId="20" xfId="0" applyFont="1" applyFill="1" applyBorder="1" applyNumberFormat="1">
      <alignment horizontal="right" vertical="center"/>
    </xf>
    <xf numFmtId="3" fontId="24" fillId="34" borderId="20" xfId="0" applyFont="1" applyFill="1" applyBorder="1" applyNumberFormat="1">
      <alignment horizontal="right" vertical="center"/>
    </xf>
    <xf numFmtId="0" fontId="58" fillId="0" borderId="0" xfId="0" applyFont="1">
      <alignment vertical="center"/>
    </xf>
    <xf numFmtId="0" fontId="24" fillId="35" borderId="0" xfId="0" applyFont="1" applyFill="1">
      <alignment vertical="center"/>
    </xf>
    <xf numFmtId="0" fontId="59" fillId="35" borderId="0" xfId="0" applyFont="1" applyFill="1">
      <alignment vertical="center"/>
    </xf>
    <xf numFmtId="2" fontId="24" fillId="34" borderId="24" xfId="0" applyFont="1" applyFill="1" applyBorder="1" applyNumberFormat="1">
      <alignment horizontal="right" vertical="center"/>
    </xf>
    <xf numFmtId="49" fontId="24" fillId="0" borderId="0" xfId="0" applyFont="1" applyNumberFormat="1">
      <alignment horizontal="left" vertical="center"/>
    </xf>
    <xf numFmtId="49" fontId="47" fillId="0" borderId="0" xfId="0" applyFont="1" applyNumberFormat="1">
      <alignment horizontal="left" vertical="top"/>
    </xf>
    <xf numFmtId="0" fontId="33" fillId="0" borderId="0" xfId="0" applyFont="1">
      <alignment horizontal="center" vertical="center"/>
    </xf>
    <xf numFmtId="0" fontId="33" fillId="0" borderId="0" xfId="0" applyFont="1"/>
    <xf numFmtId="4" fontId="24" fillId="0" borderId="20" xfId="0" applyFont="1" applyBorder="1" applyNumberFormat="1">
      <alignment horizontal="right" vertical="center"/>
      <protection locked="0"/>
    </xf>
    <xf numFmtId="0" fontId="24" fillId="33" borderId="23" xfId="0" applyFont="1" applyFill="1" applyBorder="1">
      <alignment horizontal="left" vertical="center"/>
    </xf>
    <xf numFmtId="0" fontId="47" fillId="0" borderId="0" xfId="0" applyFont="1">
      <alignment horizontal="center" vertical="top"/>
    </xf>
    <xf numFmtId="0" fontId="47" fillId="0" borderId="82" xfId="0" applyFont="1" applyBorder="1">
      <alignment vertical="top"/>
    </xf>
    <xf numFmtId="0" fontId="34" fillId="33" borderId="21" xfId="0" applyFont="1" applyFill="1" applyBorder="1">
      <alignment horizontal="left" vertical="center"/>
    </xf>
    <xf numFmtId="0" fontId="34" fillId="33" borderId="20" xfId="0" applyFont="1" applyFill="1" applyBorder="1">
      <alignment horizontal="left" vertical="center"/>
    </xf>
    <xf numFmtId="4" fontId="24" fillId="34" borderId="30" xfId="0" applyFont="1" applyFill="1" applyBorder="1" applyNumberFormat="1">
      <alignment horizontal="right" vertical="center"/>
    </xf>
    <xf numFmtId="4" fontId="24" fillId="36" borderId="20" xfId="0" applyFont="1" applyFill="1" applyBorder="1" applyNumberFormat="1">
      <alignment horizontal="right" vertical="center"/>
      <protection locked="0"/>
    </xf>
    <xf numFmtId="0" fontId="24" fillId="33" borderId="20" xfId="0" applyFont="1" applyFill="1" applyBorder="1">
      <alignment horizontal="left" vertical="center"/>
    </xf>
    <xf numFmtId="4" fontId="24" fillId="36" borderId="30" xfId="0" applyFont="1" applyFill="1" applyBorder="1" applyNumberFormat="1">
      <alignment horizontal="right" vertical="center"/>
      <protection locked="0"/>
    </xf>
    <xf numFmtId="0" fontId="47" fillId="0" borderId="0" xfId="0" applyFont="1">
      <alignment vertical="center"/>
    </xf>
    <xf numFmtId="2" fontId="24" fillId="36" borderId="20" xfId="0" applyFont="1" applyFill="1" applyBorder="1" applyNumberFormat="1">
      <alignment horizontal="right" vertical="center"/>
      <protection locked="0"/>
    </xf>
    <xf numFmtId="4" fontId="24" fillId="36" borderId="24" xfId="0" applyFont="1" applyFill="1" applyBorder="1" applyNumberFormat="1">
      <alignment horizontal="right" vertical="center"/>
      <protection locked="0"/>
    </xf>
    <xf numFmtId="0" fontId="24" fillId="33" borderId="24" xfId="0" applyFont="1" applyFill="1" applyBorder="1">
      <alignment horizontal="left" vertical="center"/>
    </xf>
    <xf numFmtId="4" fontId="24" fillId="36" borderId="32" xfId="0" applyFont="1" applyFill="1" applyBorder="1" applyNumberFormat="1">
      <alignment horizontal="right" vertical="center"/>
      <protection locked="0"/>
    </xf>
    <xf numFmtId="0" fontId="24" fillId="0" borderId="50" xfId="0" applyFont="1" applyBorder="1">
      <alignment vertical="center"/>
    </xf>
    <xf numFmtId="0" fontId="24" fillId="0" borderId="0" xfId="0" applyFont="1">
      <alignment horizontal="left" vertical="center" wrapText="1" indent="3"/>
    </xf>
    <xf numFmtId="0" fontId="24" fillId="0" borderId="0" xfId="0" applyFont="1">
      <alignment horizontal="left" vertical="center" wrapText="1" indent="3"/>
    </xf>
    <xf numFmtId="2" fontId="25" fillId="0" borderId="0" xfId="0" applyFont="1" applyNumberFormat="1">
      <alignment horizontal="center" vertical="center"/>
    </xf>
    <xf numFmtId="178" fontId="25" fillId="0" borderId="0" xfId="0" applyFont="1" applyNumberFormat="1">
      <alignment horizontal="center" vertical="center"/>
    </xf>
    <xf numFmtId="0" fontId="60" fillId="0" borderId="0" xfId="0" applyFont="1"/>
    <xf numFmtId="0" fontId="24" fillId="0" borderId="0" xfId="0" applyFont="1">
      <alignment horizontal="left"/>
    </xf>
    <xf numFmtId="0" fontId="60" fillId="0" borderId="0" xfId="0" applyFont="1">
      <alignment horizontal="left"/>
    </xf>
    <xf numFmtId="2" fontId="60" fillId="0" borderId="0" xfId="0" applyFont="1" applyNumberFormat="1"/>
    <xf numFmtId="178" fontId="60" fillId="0" borderId="0" xfId="0" applyFont="1" applyNumberFormat="1"/>
    <xf numFmtId="0" fontId="47" fillId="35" borderId="0" xfId="0" applyFont="1" applyFill="1">
      <alignment vertical="top"/>
    </xf>
    <xf numFmtId="2" fontId="24" fillId="33" borderId="10" xfId="0" applyFont="1" applyFill="1" applyBorder="1" applyNumberFormat="1">
      <alignment horizontal="center" vertical="center"/>
    </xf>
    <xf numFmtId="178" fontId="24" fillId="33" borderId="10" xfId="0" applyFont="1" applyFill="1" applyBorder="1" applyNumberFormat="1">
      <alignment horizontal="center" vertical="center"/>
    </xf>
    <xf numFmtId="2" fontId="24" fillId="33" borderId="20" xfId="0" applyFont="1" applyFill="1" applyBorder="1" applyNumberFormat="1">
      <alignment horizontal="center" vertical="center"/>
    </xf>
    <xf numFmtId="178" fontId="24" fillId="33" borderId="20" xfId="0" applyFont="1" applyFill="1" applyBorder="1" applyNumberFormat="1">
      <alignment horizontal="center" vertical="center"/>
    </xf>
    <xf numFmtId="178" fontId="24" fillId="34" borderId="20" xfId="0" applyFont="1" applyFill="1" applyBorder="1" applyNumberFormat="1">
      <alignment horizontal="right" vertical="center"/>
    </xf>
    <xf numFmtId="0" fontId="24" fillId="33" borderId="30" xfId="0" applyFont="1" applyFill="1" applyBorder="1">
      <alignment horizontal="left" vertical="center"/>
    </xf>
    <xf numFmtId="0" fontId="47" fillId="33" borderId="21" xfId="0" applyFont="1" applyFill="1" applyBorder="1">
      <alignment vertical="top"/>
    </xf>
    <xf numFmtId="0" fontId="47" fillId="33" borderId="20" xfId="0" applyFont="1" applyFill="1" applyBorder="1">
      <alignment vertical="top"/>
    </xf>
    <xf numFmtId="0" fontId="47" fillId="33" borderId="20" xfId="0" applyFont="1" applyFill="1" applyBorder="1">
      <alignment vertical="top" wrapText="1"/>
    </xf>
    <xf numFmtId="2" fontId="47" fillId="34" borderId="20" xfId="0" applyFont="1" applyFill="1" applyBorder="1" applyNumberFormat="1">
      <alignment vertical="top"/>
    </xf>
    <xf numFmtId="178" fontId="47" fillId="34" borderId="20" xfId="0" applyFont="1" applyFill="1" applyBorder="1" applyNumberFormat="1">
      <alignment vertical="top"/>
    </xf>
    <xf numFmtId="0" fontId="24" fillId="33" borderId="23" xfId="0" applyFont="1" applyFill="1" applyBorder="1">
      <alignment horizontal="center" vertical="center"/>
    </xf>
    <xf numFmtId="3" fontId="24" fillId="33" borderId="24" xfId="0" applyFont="1" applyFill="1" applyBorder="1" applyNumberFormat="1">
      <alignment horizontal="center" vertical="center"/>
    </xf>
    <xf numFmtId="178" fontId="24" fillId="34" borderId="24" xfId="0" applyFont="1" applyFill="1" applyBorder="1" applyNumberFormat="1">
      <alignment horizontal="right" vertical="center"/>
    </xf>
    <xf numFmtId="0" fontId="24" fillId="33" borderId="32" xfId="0" applyFont="1" applyFill="1" applyBorder="1">
      <alignment horizontal="center" vertical="center"/>
    </xf>
    <xf numFmtId="2" fontId="24" fillId="0" borderId="0" xfId="0" applyFont="1" applyNumberFormat="1">
      <alignment horizontal="left" vertical="center"/>
    </xf>
    <xf numFmtId="178" fontId="24" fillId="0" borderId="0" xfId="0" applyFont="1" applyNumberFormat="1">
      <alignment horizontal="left" vertical="center"/>
    </xf>
    <xf numFmtId="2" fontId="47" fillId="0" borderId="0" xfId="0" applyFont="1" applyNumberFormat="1">
      <alignment vertical="top"/>
    </xf>
    <xf numFmtId="178" fontId="47" fillId="0" borderId="0" xfId="0" applyFont="1" applyNumberFormat="1">
      <alignment vertical="top"/>
    </xf>
    <xf numFmtId="0" fontId="61" fillId="0" borderId="71" xfId="0" applyFont="1" applyBorder="1">
      <alignment horizontal="center" vertical="center"/>
    </xf>
    <xf numFmtId="0" fontId="54" fillId="0" borderId="71" xfId="0" applyFont="1" applyBorder="1">
      <alignment horizontal="center" vertical="center"/>
    </xf>
    <xf numFmtId="0" fontId="54" fillId="0" borderId="71" xfId="0" applyFont="1" applyBorder="1">
      <alignment vertical="center"/>
    </xf>
    <xf numFmtId="0" fontId="54" fillId="0" borderId="71" xfId="0" applyFont="1" applyBorder="1">
      <alignment horizontal="right" vertical="center"/>
    </xf>
    <xf numFmtId="0" fontId="54" fillId="0" borderId="71" xfId="0" applyFont="1" applyBorder="1">
      <alignment horizontal="left" vertical="center"/>
    </xf>
    <xf numFmtId="0" fontId="54" fillId="33" borderId="72" xfId="0" applyFont="1" applyFill="1" applyBorder="1">
      <alignment horizontal="center" vertical="center"/>
    </xf>
    <xf numFmtId="0" fontId="54" fillId="33" borderId="73" xfId="0" applyFont="1" applyFill="1" applyBorder="1">
      <alignment horizontal="center" vertical="center"/>
    </xf>
    <xf numFmtId="0" fontId="47" fillId="0" borderId="73" xfId="0" applyFont="1" applyBorder="1">
      <alignment vertical="top"/>
    </xf>
    <xf numFmtId="0" fontId="54" fillId="33" borderId="74" xfId="0" applyFont="1" applyFill="1" applyBorder="1">
      <alignment horizontal="center" vertical="center" wrapText="1"/>
    </xf>
    <xf numFmtId="0" fontId="54" fillId="33" borderId="75" xfId="0" applyFont="1" applyFill="1" applyBorder="1">
      <alignment horizontal="center" vertical="center" wrapText="1"/>
    </xf>
    <xf numFmtId="0" fontId="54" fillId="33" borderId="76" xfId="0" applyFont="1" applyFill="1" applyBorder="1">
      <alignment horizontal="center" vertical="center" wrapText="1"/>
    </xf>
    <xf numFmtId="0" fontId="54" fillId="33" borderId="76" xfId="0" applyFont="1" applyFill="1" applyBorder="1">
      <alignment horizontal="center" vertical="center"/>
    </xf>
    <xf numFmtId="0" fontId="54" fillId="33" borderId="77" xfId="0" applyFont="1" applyFill="1" applyBorder="1">
      <alignment horizontal="center" vertical="center" wrapText="1"/>
    </xf>
    <xf numFmtId="0" fontId="54" fillId="33" borderId="75" xfId="0" applyFont="1" applyFill="1" applyBorder="1">
      <alignment horizontal="center" vertical="center"/>
    </xf>
    <xf numFmtId="0" fontId="54" fillId="33" borderId="77" xfId="0" applyFont="1" applyFill="1" applyBorder="1">
      <alignment horizontal="center" vertical="center"/>
    </xf>
    <xf numFmtId="0" fontId="43" fillId="34" borderId="78" xfId="0" applyFont="1" applyFill="1" applyBorder="1">
      <alignment horizontal="left" vertical="top"/>
    </xf>
    <xf numFmtId="0" fontId="43" fillId="34" borderId="79" xfId="0" applyFont="1" applyFill="1" applyBorder="1">
      <alignment horizontal="left" vertical="top"/>
    </xf>
    <xf numFmtId="4" fontId="43" fillId="34" borderId="79" xfId="0" applyFont="1" applyFill="1" applyBorder="1" applyNumberFormat="1">
      <alignment vertical="top"/>
    </xf>
    <xf numFmtId="4" fontId="43" fillId="34" borderId="80" xfId="0" applyFont="1" applyFill="1" applyBorder="1" applyNumberFormat="1">
      <alignment vertical="top"/>
    </xf>
    <xf numFmtId="0" fontId="47" fillId="0" borderId="83" xfId="0" applyFont="1" applyBorder="1">
      <alignment vertical="top"/>
    </xf>
  </cellXfs>
  <cellStyles count="6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常规_2007年行政单位基层表样表" xfId="47"/>
    <cellStyle name="超链接" xfId="48"/>
    <cellStyle name="已访问的超链接" xfId="49"/>
    <cellStyle name="常规 6" xfId="50"/>
    <cellStyle name="常规 8" xfId="50"/>
    <cellStyle name="常规 9" xfId="51"/>
    <cellStyle name="常规_2007年行政单位基层表样表 2" xfId="47"/>
    <cellStyle name="常规 8 2" xfId="50"/>
    <cellStyle name="常规 2 2 2" xfId="50"/>
    <cellStyle name="常规 2 2" xfId="50"/>
    <cellStyle name="常规 2" xfId="50"/>
    <cellStyle name="常规 3" xfId="50"/>
    <cellStyle name="常规 4" xfId="52"/>
    <cellStyle name="常规 5" xfId="50"/>
    <cellStyle name="常规_事业单位部门决算报表（讨论稿）" xfId="47"/>
    <cellStyle name="常规 7" xfId="53"/>
    <cellStyle name="常规_2003年度行政事业单位决算报表" xfId="47"/>
    <cellStyle name="常规_事业单位部门决算报表（讨论稿） 2" xfId="47"/>
    <cellStyle name="超链接 2" xfId="48"/>
    <cellStyle name="超链接 2 2" xfId="4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sharedStrings" Target="sharedStrings.xml"/><Relationship Id="rId36" Type="http://schemas.openxmlformats.org/officeDocument/2006/relationships/theme" Target="theme/theme1.xml"/></Relationships>
</file>

<file path=xl/tables/table1.xml><?xml version="1.0" encoding="utf-8"?>
<table xmlns="http://schemas.openxmlformats.org/spreadsheetml/2006/main" id="1" name="Table181211" displayName="Table181211" ref="A7:X38" headerRowCount="0">
  <tableColumns count="24">
    <tableColumn id="24" name="ele_code"/>
    <tableColumn id="1" name="ele_code2"/>
    <tableColumn id="2" name="ele_code3"/>
    <tableColumn id="3" name="ele_name"/>
    <tableColumn id="4" name="je1">
      <calculatedColumnFormula>Table181211[[#This Row], [je2]]+Table181211[[#This Row], [je3]]+Table181211[[#This Row], [je4]]</calculatedColumnFormula>
    </tableColumn>
    <tableColumn id="5" name="je2"/>
    <tableColumn id="6" name="je3"/>
    <tableColumn id="7" name="je4"/>
    <tableColumn id="8" name="je5"/>
    <tableColumn id="9" name="je6"/>
    <tableColumn id="10" name="je7">
      <calculatedColumnFormula>Table181211[[#This Row], [je8]]+Table181211[[#This Row], [je9]]+Table181211[[#This Row], [je10]]</calculatedColumnFormula>
    </tableColumn>
    <tableColumn id="11" name="je8"/>
    <tableColumn id="12" name="je9"/>
    <tableColumn id="13" name="je10"/>
    <tableColumn id="14" name="je11"/>
    <tableColumn id="15" name="je12">
      <calculatedColumnFormula>Table181211[[#This Row], [je13]]+Table181211[[#This Row], [je14]]+Table181211[[#This Row], [je15]]++Table181211[[#This Row], [je16]]</calculatedColumnFormula>
    </tableColumn>
    <tableColumn id="16" name="je13"/>
    <tableColumn id="17" name="je14"/>
    <tableColumn id="18" name="je15"/>
    <tableColumn id="19" name="je16"/>
    <tableColumn id="20" name="je17">
      <calculatedColumnFormula>Table181211[[#This Row], [je18]]+Table181211[[#This Row], [je19]]+Table181211[[#This Row], [je20]]</calculatedColumnFormula>
    </tableColumn>
    <tableColumn id="21" name="je18"/>
    <tableColumn id="22" name="je19"/>
    <tableColumn id="23" name="je20"/>
  </tableColumns>
  <tableStyleInfo showFirstColumn="0" showLastColumn="1" showRowStripes="1" showColumnStripes="0"/>
</table>
</file>

<file path=xl/tables/table2.xml><?xml version="1.0" encoding="utf-8"?>
<table xmlns="http://schemas.openxmlformats.org/spreadsheetml/2006/main" id="2" name="Table1812141" displayName="Table1812141" ref="A7:L38" headerRowCount="0">
  <tableColumns count="12">
    <tableColumn id="12" name="ele_code"/>
    <tableColumn id="1" name="ele_code2"/>
    <tableColumn id="2" name="ele_code3"/>
    <tableColumn id="3" name="ele_name"/>
    <tableColumn id="4" name="je1">
      <calculatedColumnFormula>Table1812141[[#This Row], [je2]]+Table1812141[[#This Row], [je3]]+Table1812141[[#This Row], [je4]]+Table1812141[[#This Row], [je6]]+Table1812141[[#This Row], [je7]]+Table1812141[[#This Row], [je8]]</calculatedColumnFormula>
    </tableColumn>
    <tableColumn id="5" name="je2"/>
    <tableColumn id="6" name="je3"/>
    <tableColumn id="7" name="je4"/>
    <tableColumn id="8" name="je5"/>
    <tableColumn id="9" name="je6"/>
    <tableColumn id="10" name="je7"/>
    <tableColumn id="11" name="je8"/>
  </tableColumns>
  <tableStyleInfo showFirstColumn="0" showLastColumn="0" showRowStripes="1" showColumnStripes="0"/>
</table>
</file>

<file path=xl/tables/table3.xml><?xml version="1.0" encoding="utf-8"?>
<table xmlns="http://schemas.openxmlformats.org/spreadsheetml/2006/main" id="3" name="Table181214" displayName="Table181214" ref="A7:J38" headerRowCount="0">
  <tableColumns count="10">
    <tableColumn id="10" name="ele_code"/>
    <tableColumn id="1" name="ele_code2"/>
    <tableColumn id="2" name="ele_code3"/>
    <tableColumn id="3" name="ele_name"/>
    <tableColumn id="4" name="je1">
      <calculatedColumnFormula>Table181214[[#This Row], [je2]]+Table181214[[#This Row], [je3]]+Table181214[[#This Row], [je4]]+Table181214[[#This Row], [je5]]+Table181214[[#This Row], [je6]]</calculatedColumnFormula>
    </tableColumn>
    <tableColumn id="5" name="je2"/>
    <tableColumn id="6" name="je3"/>
    <tableColumn id="7" name="je4"/>
    <tableColumn id="8" name="je5"/>
    <tableColumn id="9" name="je6"/>
  </tableColumns>
  <tableStyleInfo showFirstColumn="0" showLastColumn="0" showRowStripes="1" showColumnStripes="0"/>
</table>
</file>

<file path=xl/tables/table4.xml><?xml version="1.0" encoding="utf-8"?>
<table xmlns="http://schemas.openxmlformats.org/spreadsheetml/2006/main" id="4" name="Table61" displayName="Table61" ref="A7:DJ38" headerRowCount="0">
  <tableColumns count="114">
    <tableColumn id="114" name="ele_code"/>
    <tableColumn id="1" name="ele_code2"/>
    <tableColumn id="2" name="ele_code3"/>
    <tableColumn id="3" name="ele_name"/>
    <tableColumn id="4" name="je1">
      <calculatedColumnFormula>Table61[[#This Row], [je2]]+Table61[[#This Row], [je16]]+Table61[[#This Row], [je44]]+Table61[[#This Row], [je62]]+Table61[[#This Row], [je57]]+Table61[[#This Row], [je75]]+Table61[[#This Row], [je92]]+Table61[[#This Row], [je95]]+Table61[[#This Row], [je101]]+Table61[[#This Row], [je105]]</calculatedColumnFormula>
    </tableColumn>
    <tableColumn id="5" name="je2">
      <calculatedColumnFormula>SUM(Table61[[#This Row], [je3]]:Table61[[#This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SUM(Table61[[#This Row], [je17]]:Table61[[#This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SUM(Table61[[#This Row], [je45]]:Table61[[#This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Table61[[#This Row], [je58]]+Table61[[#This Row], [je59]]+Table61[[#This Row], [je60]]+Table61[[#This Row], [je61]]</calculatedColumnFormula>
    </tableColumn>
    <tableColumn id="61" name="je58"/>
    <tableColumn id="62" name="je59"/>
    <tableColumn id="63" name="je60"/>
    <tableColumn id="64" name="je61"/>
    <tableColumn id="65" name="je62">
      <calculatedColumnFormula>SUM(Table61[[#This Row], [je63]]:Table61[[#This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SUM(Table61[[#This Row], [je76]]:Table61[[#This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Table61[[#This Row], [je93]]+Table61[[#This Row], [je94]]</calculatedColumnFormula>
    </tableColumn>
    <tableColumn id="96" name="je93"/>
    <tableColumn id="97" name="je94"/>
    <tableColumn id="98" name="je95">
      <calculatedColumnFormula>Table61[[#This Row], [je96]]+Table61[[#This Row], [je97]]+Table61[[#This Row], [je98]]+Table61[[#This Row], [je99]]+Table61[[#This Row], [je100]]</calculatedColumnFormula>
    </tableColumn>
    <tableColumn id="99" name="je96"/>
    <tableColumn id="100" name="je97"/>
    <tableColumn id="101" name="je98"/>
    <tableColumn id="102" name="je99"/>
    <tableColumn id="103" name="je100"/>
    <tableColumn id="104" name="je101">
      <calculatedColumnFormula>Table61[[#This Row], [je102]]+Table61[[#This Row], [je103]]+Table61[[#This Row], [je104]]</calculatedColumnFormula>
    </tableColumn>
    <tableColumn id="105" name="je102"/>
    <tableColumn id="106" name="je103"/>
    <tableColumn id="107" name="je104"/>
    <tableColumn id="108" name="je105">
      <calculatedColumnFormula>Table61[[#This Row], [je106]]+Table61[[#This Row], [je107]]+Table61[[#This Row], [je108]]+Table61[[#This Row], [je109]]+Table61[[#This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5.xml><?xml version="1.0" encoding="utf-8"?>
<table xmlns="http://schemas.openxmlformats.org/spreadsheetml/2006/main" id="5" name="Table21" displayName="Table21" ref="A7:DJ21" headerRowCount="0">
  <tableColumns count="114">
    <tableColumn id="114" name="ele_code"/>
    <tableColumn id="1" name="ele_code2"/>
    <tableColumn id="2" name="ele_code3"/>
    <tableColumn id="3" name="ele_name"/>
    <tableColumn id="4" name="je1">
      <calculatedColumnFormula>Table21[[#This Row], [je2]]+Table21[[#This Row], [je16]]+Table21[[#This Row], [je44]]+Table21[[#This Row], [je57]]+Table21[[#This Row], [je62]]+Table21[[#This Row], [je75]]+Table21[[#This Row], [je92]]+Table21[[#This Row], [je95]]+Table21[[#This Row], [je101]]+Table21[[#This Row], [je105]]</calculatedColumnFormula>
    </tableColumn>
    <tableColumn id="5" name="je2">
      <calculatedColumnFormula>SUM(Table21[[#This Row], [je3]]:Table21[[#This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SUM(Table21[[#This Row], [je17]]:Table21[[#This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SUM(Table21[[#This Row], [je45]]:Table21[[#This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Table21[[#This Row], [je58]]+Table21[[#This Row], [je59]]+Table21[[#This Row], [je60]]+Table21[[#This Row], [je61]]</calculatedColumnFormula>
    </tableColumn>
    <tableColumn id="61" name="je58"/>
    <tableColumn id="62" name="je59"/>
    <tableColumn id="63" name="je60"/>
    <tableColumn id="64" name="je61"/>
    <tableColumn id="65" name="je62">
      <calculatedColumnFormula>SUM(Table21[[#This Row], [je63]]:Table21[[#This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SUM(Table21[[#This Row], [je76]]:Table21[[#This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Table21[[#This Row], [je93]]+Table21[[#This Row], [je94]]</calculatedColumnFormula>
    </tableColumn>
    <tableColumn id="96" name="je93"/>
    <tableColumn id="97" name="je94"/>
    <tableColumn id="98" name="je95">
      <calculatedColumnFormula>Table21[[#This Row], [je96]]+Table21[[#This Row], [je97]]+Table21[[#This Row], [je98]]+Table21[[#This Row], [je99]]+Table21[[#This Row], [je100]]</calculatedColumnFormula>
    </tableColumn>
    <tableColumn id="99" name="je96"/>
    <tableColumn id="100" name="je97"/>
    <tableColumn id="101" name="je98"/>
    <tableColumn id="102" name="je99"/>
    <tableColumn id="103" name="je100"/>
    <tableColumn id="104" name="je101">
      <calculatedColumnFormula>Table21[[#This Row], [je102]]+Table21[[#This Row], [je103]]+Table21[[#This Row], [je104]]</calculatedColumnFormula>
    </tableColumn>
    <tableColumn id="105" name="je102"/>
    <tableColumn id="106" name="je103"/>
    <tableColumn id="107" name="je104"/>
    <tableColumn id="108" name="je105">
      <calculatedColumnFormula>Table21[[#This Row], [je106]]+Table21[[#This Row], [je107]]+Table21[[#This Row], [je108]]+Table21[[#This Row], [je109]]+Table21[[#This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6.xml><?xml version="1.0" encoding="utf-8"?>
<table xmlns="http://schemas.openxmlformats.org/spreadsheetml/2006/main" id="6" name="Table3" displayName="Table3" ref="A7:DP69" headerRowCount="0">
  <tableColumns count="120">
    <tableColumn id="120" name="ele_code"/>
    <tableColumn id="1" name="ele_code2"/>
    <tableColumn id="2" name="ele_code3"/>
    <tableColumn id="3" name="ele_name"/>
    <tableColumn id="4" name="sub_row_code2"/>
    <tableColumn id="5" name="sub_row_code3"/>
    <tableColumn id="6" name="sub_row_name4"/>
    <tableColumn id="7" name="sub_row_code4"/>
    <tableColumn id="8" name="c1"/>
    <tableColumn id="9" name="c2"/>
    <tableColumn id="10" name="je1">
      <calculatedColumnFormula>Table3[[#This Row], [je2]]+Table3[[#This Row], [je16]]+Table3[[#This Row], [je44]]+Table3[[#This Row], [je57]]+Table3[[#This Row], [je62]]+Table3[[#This Row], [je75]]+Table3[[#This Row], [je92]]+Table3[[#This Row], [je95]]+Table3[[#This Row], [je101]]+Table3[[#This Row], [je105]]</calculatedColumnFormula>
    </tableColumn>
    <tableColumn id="11" name="je2">
      <calculatedColumnFormula>SUM(Table3[[#This Row], [je3]]:Table3[[#This Row], [je15]])</calculatedColumnFormula>
    </tableColumn>
    <tableColumn id="12" name="je3"/>
    <tableColumn id="13" name="je4"/>
    <tableColumn id="14" name="je5"/>
    <tableColumn id="15" name="je6"/>
    <tableColumn id="16" name="je7"/>
    <tableColumn id="17" name="je8"/>
    <tableColumn id="18" name="je9"/>
    <tableColumn id="19" name="je10"/>
    <tableColumn id="20" name="je11"/>
    <tableColumn id="21" name="je12"/>
    <tableColumn id="22" name="je13"/>
    <tableColumn id="23" name="je14"/>
    <tableColumn id="24" name="je15"/>
    <tableColumn id="25" name="je16">
      <calculatedColumnFormula>SUM(Table3[[#This Row], [je17]]:Table3[[#This Row], [je43]])</calculatedColumnFormula>
    </tableColumn>
    <tableColumn id="26" name="je17"/>
    <tableColumn id="27" name="je18"/>
    <tableColumn id="28" name="je19"/>
    <tableColumn id="29" name="je20"/>
    <tableColumn id="30" name="je21"/>
    <tableColumn id="31" name="je22"/>
    <tableColumn id="32" name="je23"/>
    <tableColumn id="33" name="je24"/>
    <tableColumn id="34" name="je25"/>
    <tableColumn id="35" name="je26"/>
    <tableColumn id="36" name="je27"/>
    <tableColumn id="37" name="je28"/>
    <tableColumn id="38" name="je29"/>
    <tableColumn id="39" name="je30"/>
    <tableColumn id="40" name="je31"/>
    <tableColumn id="41" name="je32"/>
    <tableColumn id="42" name="je33"/>
    <tableColumn id="43" name="je34"/>
    <tableColumn id="44" name="je35"/>
    <tableColumn id="45" name="je36"/>
    <tableColumn id="46" name="je37"/>
    <tableColumn id="47" name="je38"/>
    <tableColumn id="48" name="je39"/>
    <tableColumn id="49" name="je40"/>
    <tableColumn id="50" name="je41"/>
    <tableColumn id="51" name="je42"/>
    <tableColumn id="52" name="je43"/>
    <tableColumn id="53" name="je44">
      <calculatedColumnFormula>SUM(Table3[[#This Row], [je45]]:Table3[[#This Row], [je56]])</calculatedColumnFormula>
    </tableColumn>
    <tableColumn id="54" name="je45"/>
    <tableColumn id="55" name="je46"/>
    <tableColumn id="56" name="je47"/>
    <tableColumn id="57" name="je48"/>
    <tableColumn id="58" name="je49"/>
    <tableColumn id="59" name="je50"/>
    <tableColumn id="60" name="je51"/>
    <tableColumn id="61" name="je52"/>
    <tableColumn id="62" name="je53"/>
    <tableColumn id="63" name="je54"/>
    <tableColumn id="64" name="je55"/>
    <tableColumn id="65" name="je56"/>
    <tableColumn id="66" name="je57">
      <calculatedColumnFormula>Table3[[#This Row], [je58]]+Table3[[#This Row], [je59]]+Table3[[#This Row], [je60]]+Table3[[#This Row], [je61]]</calculatedColumnFormula>
    </tableColumn>
    <tableColumn id="67" name="je58"/>
    <tableColumn id="68" name="je59"/>
    <tableColumn id="69" name="je60"/>
    <tableColumn id="70" name="je61"/>
    <tableColumn id="71" name="je62">
      <calculatedColumnFormula>SUM(Table3[[#This Row], [je63]]:Table3[[#This Row], [je74]])</calculatedColumnFormula>
    </tableColumn>
    <tableColumn id="72" name="je63"/>
    <tableColumn id="73" name="je64"/>
    <tableColumn id="74" name="je65"/>
    <tableColumn id="75" name="je66"/>
    <tableColumn id="76" name="je67"/>
    <tableColumn id="77" name="je68"/>
    <tableColumn id="78" name="je69"/>
    <tableColumn id="79" name="je70"/>
    <tableColumn id="80" name="je71"/>
    <tableColumn id="81" name="je72"/>
    <tableColumn id="82" name="je73"/>
    <tableColumn id="83" name="je74"/>
    <tableColumn id="84" name="je75">
      <calculatedColumnFormula>SUM(Table3[[#This Row], [je76]]:Table3[[#This Row], [je91]])</calculatedColumnFormula>
    </tableColumn>
    <tableColumn id="85" name="je76"/>
    <tableColumn id="86" name="je77"/>
    <tableColumn id="87" name="je78"/>
    <tableColumn id="88" name="je79"/>
    <tableColumn id="89" name="je80"/>
    <tableColumn id="90" name="je81"/>
    <tableColumn id="91" name="je82"/>
    <tableColumn id="92" name="je83"/>
    <tableColumn id="93" name="je84"/>
    <tableColumn id="94" name="je85"/>
    <tableColumn id="95" name="je86"/>
    <tableColumn id="96" name="je87"/>
    <tableColumn id="97" name="je88"/>
    <tableColumn id="98" name="je89"/>
    <tableColumn id="99" name="je90"/>
    <tableColumn id="100" name="je91"/>
    <tableColumn id="101" name="je92">
      <calculatedColumnFormula>Table3[[#This Row], [je93]]+Table3[[#This Row], [je94]]</calculatedColumnFormula>
    </tableColumn>
    <tableColumn id="102" name="je93"/>
    <tableColumn id="103" name="je94"/>
    <tableColumn id="104" name="je95">
      <calculatedColumnFormula>Table3[[#This Row], [je96]]+Table3[[#This Row], [je97]]+Table3[[#This Row], [je98]]+Table3[[#This Row], [je99]]+Table3[[#This Row], [je100]]</calculatedColumnFormula>
    </tableColumn>
    <tableColumn id="105" name="je96"/>
    <tableColumn id="106" name="je97"/>
    <tableColumn id="107" name="je98"/>
    <tableColumn id="108" name="je99"/>
    <tableColumn id="109" name="je100"/>
    <tableColumn id="110" name="je101">
      <calculatedColumnFormula>Table3[[#This Row], [je102]]+Table3[[#This Row], [je103]]+Table3[[#This Row], [je104]]</calculatedColumnFormula>
    </tableColumn>
    <tableColumn id="111" name="je102"/>
    <tableColumn id="112" name="je103"/>
    <tableColumn id="113" name="je104"/>
    <tableColumn id="114" name="je105">
      <calculatedColumnFormula>Table3[[#This Row], [je106]]+Table3[[#This Row], [je107]]+Table3[[#This Row], [je108]]+Table3[[#This Row], [je109]]+Table3[[#This Row], [je110]]</calculatedColumnFormula>
    </tableColumn>
    <tableColumn id="115" name="je106"/>
    <tableColumn id="116" name="je107"/>
    <tableColumn id="117" name="je108"/>
    <tableColumn id="118" name="je109"/>
    <tableColumn id="119" name="je110"/>
  </tableColumns>
  <tableStyleInfo showFirstColumn="0" showLastColumn="0" showRowStripes="1" showColumnStripes="0"/>
</table>
</file>

<file path=xl/tables/table7.xml><?xml version="1.0" encoding="utf-8"?>
<table xmlns="http://schemas.openxmlformats.org/spreadsheetml/2006/main" id="7" name="gcTable0" displayName="gcTable0" ref="A7:DJ7" headerRowCount="0">
  <tableColumns count="114">
    <tableColumn id="114" name="ele_code"/>
    <tableColumn id="1" name="ele_code2"/>
    <tableColumn id="2" name="ele_code3"/>
    <tableColumn id="3" name="ele_name"/>
    <tableColumn id="4" name="je1">
      <calculatedColumnFormula>gcTable0[[#This Row], [je2]]+gcTable0[[#This Row], [je16]]+gcTable0[[#This Row], [je44]]+gcTable0[[#This Row], [je57]]+gcTable0[[#This Row], [je62]]+gcTable0[[#This Row], [je75]]+gcTable0[[#This Row], [je92]]+gcTable0[[#This Row], [je95]]+gcTable0[[#This Row], [je101]]+gcTable0[[#This Row], [je105]]</calculatedColumnFormula>
    </tableColumn>
    <tableColumn id="5" name="je2">
      <calculatedColumnFormula>SUM(gcTable0[[#This Row], [je3]]:gcTable0[[#This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SUM(gcTable0[[#This Row], [je17]]:gcTable0[[#This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SUM(gcTable0[[#This Row], [je45]]:gcTable0[[#This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gcTable0[[#This Row], [je58]]+gcTable0[[#This Row], [je59]]+gcTable0[[#This Row], [je60]]+gcTable0[[#This Row], [je61]]</calculatedColumnFormula>
    </tableColumn>
    <tableColumn id="61" name="je58"/>
    <tableColumn id="62" name="je59"/>
    <tableColumn id="63" name="je60"/>
    <tableColumn id="64" name="je61"/>
    <tableColumn id="65" name="je62">
      <calculatedColumnFormula>SUM(gcTable0[[#This Row], [je63]]:gcTable0[[#This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SUM(gcTable0[[#This Row], [je76]]:gcTable0[[#This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gcTable0[[#This Row], [je93]]+gcTable0[[#This Row], [je94]]</calculatedColumnFormula>
    </tableColumn>
    <tableColumn id="96" name="je93"/>
    <tableColumn id="97" name="je94"/>
    <tableColumn id="98" name="je95">
      <calculatedColumnFormula>gcTable0[[#This Row], [je96]]+gcTable0[[#This Row], [je97]]+gcTable0[[#This Row], [je98]]+gcTable0[[#This Row], [je99]]+gcTable0[[#This Row], [je100]]</calculatedColumnFormula>
    </tableColumn>
    <tableColumn id="99" name="je96"/>
    <tableColumn id="100" name="je97"/>
    <tableColumn id="101" name="je98"/>
    <tableColumn id="102" name="je99"/>
    <tableColumn id="103" name="je100"/>
    <tableColumn id="104" name="je101">
      <calculatedColumnFormula>gcTable0[[#This Row], [je102]]+gcTable0[[#This Row], [je103]]+gcTable0[[#This Row], [je104]]</calculatedColumnFormula>
    </tableColumn>
    <tableColumn id="105" name="je102"/>
    <tableColumn id="106" name="je103"/>
    <tableColumn id="107" name="je104"/>
    <tableColumn id="108" name="je105">
      <calculatedColumnFormula>gcTable0[[#This Row], [je106]]+gcTable0[[#This Row], [je107]]+gcTable0[[#This Row], [je108]]+gcTable0[[#This Row], [je109]]+gcTable0[[#This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8.xml><?xml version="1.0" encoding="utf-8"?>
<table xmlns="http://schemas.openxmlformats.org/spreadsheetml/2006/main" id="8" name="Table4" displayName="Table4" ref="A8:Y74" headerRowCount="0">
  <tableColumns count="33">
    <tableColumn id="33" name="ele_code"/>
    <tableColumn id="1" name="ele_code2"/>
    <tableColumn id="2" name="ele_code3"/>
    <tableColumn id="3" name="ele_name"/>
    <tableColumn id="4" name="sub_row_code2"/>
    <tableColumn id="5" name="sub_row_code3"/>
    <tableColumn id="6" name="sub_row_name4"/>
    <tableColumn id="7" name="sub_row_code4"/>
    <tableColumn id="8" name="c1"/>
    <tableColumn id="9" name="c2"/>
    <tableColumn id="10" name="je1">
      <calculatedColumnFormula>Table4[[#This Row], [je2]]+Table4[[#This Row], [je4]]+Table4[[#This Row], [je6]]</calculatedColumnFormula>
    </tableColumn>
    <tableColumn id="11" name="je2"/>
    <tableColumn id="12" name="je3"/>
    <tableColumn id="13" name="je4"/>
    <tableColumn id="14" name="je5"/>
    <tableColumn id="15" name="je6"/>
    <tableColumn id="16" name="je7">
      <calculatedColumnFormula>Table4[[#This Row], [je8]]+Table4[[#This Row], [je9]]</calculatedColumnFormula>
    </tableColumn>
    <tableColumn id="17" name="je8"/>
    <tableColumn id="18" name="je9"/>
    <tableColumn id="19" name="je10"/>
    <tableColumn id="20" name="je11"/>
    <tableColumn id="21" name="je12"/>
    <tableColumn id="22" name="je13">
      <calculatedColumnFormula>Table4[[#This Row], [je14]]+Table4[[#This Row], [je15]]</calculatedColumnFormula>
    </tableColumn>
    <tableColumn id="23" name="je14"/>
    <tableColumn id="24" name="je15"/>
    <tableColumn id="25" name="字段-325"/>
    <tableColumn id="26" name="字段-326"/>
    <tableColumn id="27" name="字段-327"/>
    <tableColumn id="28" name="字段-328"/>
    <tableColumn id="29" name="字段-329"/>
    <tableColumn id="30" name="字段-330"/>
    <tableColumn id="31" name="字段-331"/>
    <tableColumn id="32" name="字段-332"/>
  </tableColumns>
  <tableStyleInfo showFirstColumn="0" showLastColumn="0" showRowStripes="1" showColumnStripes="0"/>
</table>
</file>

<file path=xl/tables/table9.xml><?xml version="1.0" encoding="utf-8"?>
<table xmlns="http://schemas.openxmlformats.org/spreadsheetml/2006/main" id="9" name="Table5" displayName="Table5" ref="A8:T33" headerRowCount="0">
  <tableColumns count="20">
    <tableColumn id="20" name="ele_code"/>
    <tableColumn id="1" name="ele_code2"/>
    <tableColumn id="2" name="ele_code3"/>
    <tableColumn id="3" name="ele_name"/>
    <tableColumn id="4" name="je1">
      <calculatedColumnFormula>Table5[[#This Row], [je2]]+Table5[[#This Row], [je3]]</calculatedColumnFormula>
    </tableColumn>
    <tableColumn id="5" name="je2"/>
    <tableColumn id="6" name="je3"/>
    <tableColumn id="7" name="je4">
      <calculatedColumnFormula>Table5[[#This Row], [je5]]+Table5[[#This Row], [je6]]</calculatedColumnFormula>
    </tableColumn>
    <tableColumn id="8" name="je5"/>
    <tableColumn id="9" name="je6"/>
    <tableColumn id="10" name="je7">
      <calculatedColumnFormula>Table5[[#This Row], [je8]]+Table5[[#This Row], [je11]]</calculatedColumnFormula>
    </tableColumn>
    <tableColumn id="11" name="je8">
      <calculatedColumnFormula>Table5[[#This Row], [je9]]+Table5[[#This Row], [je10]]</calculatedColumnFormula>
    </tableColumn>
    <tableColumn id="12" name="je9"/>
    <tableColumn id="13" name="je10"/>
    <tableColumn id="14" name="je11"/>
    <tableColumn id="15" name="je12">
      <calculatedColumnFormula>Table5[[#This Row], [je13]]+Table5[[#This Row], [je14]]</calculatedColumnFormula>
    </tableColumn>
    <tableColumn id="16" name="je13"/>
    <tableColumn id="17" name="je14">
      <calculatedColumnFormula>Table5[[#This Row], [je15]]+Table5[[#This Row], [je16]]</calculatedColumnFormula>
    </tableColumn>
    <tableColumn id="18" name="je15"/>
    <tableColumn id="19" name="je16"/>
  </tableColumns>
  <tableStyleInfo showFirstColumn="0" showLastColumn="0" showRowStripes="1" showColumnStripes="0"/>
</table>
</file>

<file path=xl/tables/table10.xml><?xml version="1.0" encoding="utf-8"?>
<table xmlns="http://schemas.openxmlformats.org/spreadsheetml/2006/main" id="10" name="Table6" displayName="Table6" ref="A7:DJ32" headerRowCount="0">
  <tableColumns count="114">
    <tableColumn id="114" name="ele_code"/>
    <tableColumn id="1" name="ele_code2"/>
    <tableColumn id="2" name="ele_code3"/>
    <tableColumn id="3" name="ele_name"/>
    <tableColumn id="4" name="je1">
      <calculatedColumnFormula>Table6[[#This Row], [je2]]+Table6[[#This Row], [je16]]+Table6[[#This Row], [je44]]+Table6[[#This Row], [je57]]+Table6[[#This Row], [je62]]+Table6[[#This Row], [je75]]+Table6[[#This Row], [je92]]+Table6[[#This Row], [je95]]+Table6[[#This Row], [je101]]+Table6[[#This Row], [je105]]</calculatedColumnFormula>
    </tableColumn>
    <tableColumn id="5" name="je2">
      <calculatedColumnFormula>SUM(Table6[[#This Row], [je3]]:Table6[[#This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SUM(Table6[[#This Row], [je17]]:Table6[[#This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SUM(Table6[[#This Row], [je45]]:Table6[[#This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SUM(Table6[[#This Row], [je58]]:Table6[[#This Row], [je61]])</calculatedColumnFormula>
    </tableColumn>
    <tableColumn id="61" name="je58"/>
    <tableColumn id="62" name="je59"/>
    <tableColumn id="63" name="je60"/>
    <tableColumn id="64" name="je61"/>
    <tableColumn id="65" name="je62">
      <calculatedColumnFormula>SUM(Table6[[#This Row], [je63]]:Table6[[#This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SUM(Table6[[#This Row], [je76]]:Table6[[#This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SUM(Table6[[#This Row], [je93]]:Table6[[#This Row], [je94]])</calculatedColumnFormula>
    </tableColumn>
    <tableColumn id="96" name="je93"/>
    <tableColumn id="97" name="je94"/>
    <tableColumn id="98" name="je95">
      <calculatedColumnFormula>SUM(Table6[[#This Row], [je96]]:Table6[[#This Row], [je100]])</calculatedColumnFormula>
    </tableColumn>
    <tableColumn id="99" name="je96"/>
    <tableColumn id="100" name="je97"/>
    <tableColumn id="101" name="je98"/>
    <tableColumn id="102" name="je99"/>
    <tableColumn id="103" name="je100"/>
    <tableColumn id="104" name="je101">
      <calculatedColumnFormula>SUM(Table6[[#This Row], [je102]]:Table6[[#This Row], [je104]])</calculatedColumnFormula>
    </tableColumn>
    <tableColumn id="105" name="je102"/>
    <tableColumn id="106" name="je103"/>
    <tableColumn id="107" name="je104"/>
    <tableColumn id="108" name="je105">
      <calculatedColumnFormula>SUM(Table6[[#This Row], [je106]]:Table6[[#This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11.xml><?xml version="1.0" encoding="utf-8"?>
<table xmlns="http://schemas.openxmlformats.org/spreadsheetml/2006/main" id="11" name="Table7" displayName="Table7" ref="A7:DJ21" headerRowCount="0">
  <tableColumns count="114">
    <tableColumn id="114" name="ele_code"/>
    <tableColumn id="1" name="ele_code2"/>
    <tableColumn id="2" name="ele_code3"/>
    <tableColumn id="3" name="ele_name"/>
    <tableColumn id="4" name="je1">
      <calculatedColumnFormula>Table7[[#This Row], [je2]]+Table7[[#This Row], [je16]]+Table7[[#This Row], [je44]]+Table7[[#This Row], [je57]]+Table7[[#This Row], [je75]]+Table7[[#This Row], [je92]]+Table7[[#This Row], [je95]]+Table7[[#This Row], [je101]]+Table7[[#This Row], [je105]]</calculatedColumnFormula>
    </tableColumn>
    <tableColumn id="5" name="je2">
      <calculatedColumnFormula>SUM(Table7[[#This Row], [je3]]:Table7[[#This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SUM(Table7[[#This Row], [je17]]:Table7[[#This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SUM(Table7[[#This Row], [je45]]:Table7[[#This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SUM(Table7[[#This Row], [je58]]:Table7[[#This Row], [je61]])</calculatedColumnFormula>
    </tableColumn>
    <tableColumn id="61" name="je58"/>
    <tableColumn id="62" name="je59"/>
    <tableColumn id="63" name="je60"/>
    <tableColumn id="64" name="je61"/>
    <tableColumn id="65" name="je62">
      <calculatedColumnFormula>SUM(Table7[[#This Row], [je63]]:Table7[[#This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SUM(Table7[[#This Row], [je76]]:Table7[[#This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SUM(Table7[[#This Row], [je93]]:Table7[[#This Row], [je94]])</calculatedColumnFormula>
    </tableColumn>
    <tableColumn id="96" name="je93"/>
    <tableColumn id="97" name="je94"/>
    <tableColumn id="98" name="je95">
      <calculatedColumnFormula>SUM(Table7[[#This Row], [je96]]:Table7[[#This Row], [je100]])</calculatedColumnFormula>
    </tableColumn>
    <tableColumn id="99" name="je96"/>
    <tableColumn id="100" name="je97"/>
    <tableColumn id="101" name="je98"/>
    <tableColumn id="102" name="je99"/>
    <tableColumn id="103" name="je100"/>
    <tableColumn id="104" name="je101">
      <calculatedColumnFormula>SUM(Table7[[#This Row], [je102]]:Table7[[#This Row], [je104]])</calculatedColumnFormula>
    </tableColumn>
    <tableColumn id="105" name="je102"/>
    <tableColumn id="106" name="je103"/>
    <tableColumn id="107" name="je104"/>
    <tableColumn id="108" name="je105">
      <calculatedColumnFormula>SUM(Table7[[#This Row], [je106]]:Table7[[#This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12.xml><?xml version="1.0" encoding="utf-8"?>
<table xmlns="http://schemas.openxmlformats.org/spreadsheetml/2006/main" id="12" name="Table8" displayName="Table8" ref="A7:DP45" headerRowCount="0">
  <tableColumns count="120">
    <tableColumn id="120" name="ele_code"/>
    <tableColumn id="1" name="ele_code2"/>
    <tableColumn id="2" name="ele_code3"/>
    <tableColumn id="3" name="ele_name"/>
    <tableColumn id="4" name="sub_row_code2"/>
    <tableColumn id="5" name="sub_row_code3"/>
    <tableColumn id="6" name="sub_row_name4"/>
    <tableColumn id="7" name="sub_row_code4"/>
    <tableColumn id="8" name="c1"/>
    <tableColumn id="9" name="c2"/>
    <tableColumn id="10" name="je1">
      <calculatedColumnFormula>Table8[[#This Row], [je2]]+Table8[[#This Row], [je16]]+Table8[[#This Row], [je44]]+Table8[[#This Row], [je57]]+Table8[[#This Row], [je62]]+Table8[[#This Row], [je75]]+Table8[[#This Row], [je92]]+Table8[[#This Row], [je95]]+Table8[[#This Row], [je101]]+Table8[[#This Row], [je105]]</calculatedColumnFormula>
    </tableColumn>
    <tableColumn id="11" name="je2">
      <calculatedColumnFormula>SUM(Table8[[#This Row], [je3]]:Table8[[#This Row], [je15]])</calculatedColumnFormula>
    </tableColumn>
    <tableColumn id="12" name="je3"/>
    <tableColumn id="13" name="je4"/>
    <tableColumn id="14" name="je5"/>
    <tableColumn id="15" name="je6"/>
    <tableColumn id="16" name="je7"/>
    <tableColumn id="17" name="je8"/>
    <tableColumn id="18" name="je9"/>
    <tableColumn id="19" name="je10"/>
    <tableColumn id="20" name="je11"/>
    <tableColumn id="21" name="je12"/>
    <tableColumn id="22" name="je13"/>
    <tableColumn id="23" name="je14"/>
    <tableColumn id="24" name="je15"/>
    <tableColumn id="25" name="je16">
      <calculatedColumnFormula>SUM(Table8[[#This Row], [je17]]:Table8[[#This Row], [je43]])</calculatedColumnFormula>
    </tableColumn>
    <tableColumn id="26" name="je17"/>
    <tableColumn id="27" name="je18"/>
    <tableColumn id="28" name="je19"/>
    <tableColumn id="29" name="je20"/>
    <tableColumn id="30" name="je21"/>
    <tableColumn id="31" name="je22"/>
    <tableColumn id="32" name="je23"/>
    <tableColumn id="33" name="je24"/>
    <tableColumn id="34" name="je25"/>
    <tableColumn id="35" name="je26"/>
    <tableColumn id="36" name="je27"/>
    <tableColumn id="37" name="je28"/>
    <tableColumn id="38" name="je29"/>
    <tableColumn id="39" name="je30"/>
    <tableColumn id="40" name="je31"/>
    <tableColumn id="41" name="je32"/>
    <tableColumn id="42" name="je33"/>
    <tableColumn id="43" name="je34"/>
    <tableColumn id="44" name="je35"/>
    <tableColumn id="45" name="je36"/>
    <tableColumn id="46" name="je37"/>
    <tableColumn id="47" name="je38"/>
    <tableColumn id="48" name="je39"/>
    <tableColumn id="49" name="je40"/>
    <tableColumn id="50" name="je41"/>
    <tableColumn id="51" name="je42"/>
    <tableColumn id="52" name="je43"/>
    <tableColumn id="53" name="je44">
      <calculatedColumnFormula>SUM(Table8[[#This Row], [je45]]:Table8[[#This Row], [je56]])</calculatedColumnFormula>
    </tableColumn>
    <tableColumn id="54" name="je45"/>
    <tableColumn id="55" name="je46"/>
    <tableColumn id="56" name="je47"/>
    <tableColumn id="57" name="je48"/>
    <tableColumn id="58" name="je49"/>
    <tableColumn id="59" name="je50"/>
    <tableColumn id="60" name="je51"/>
    <tableColumn id="61" name="je52"/>
    <tableColumn id="62" name="je53"/>
    <tableColumn id="63" name="je54"/>
    <tableColumn id="64" name="je55"/>
    <tableColumn id="65" name="je56"/>
    <tableColumn id="66" name="je57">
      <calculatedColumnFormula>SUM(Table8[[#This Row], [je58]]:Table8[[#This Row], [je61]])</calculatedColumnFormula>
    </tableColumn>
    <tableColumn id="67" name="je58"/>
    <tableColumn id="68" name="je59"/>
    <tableColumn id="69" name="je60"/>
    <tableColumn id="70" name="je61"/>
    <tableColumn id="71" name="je62">
      <calculatedColumnFormula>SUM(Table8[[#This Row], [je63]]:Table8[[#This Row], [je74]])</calculatedColumnFormula>
    </tableColumn>
    <tableColumn id="72" name="je63"/>
    <tableColumn id="73" name="je64"/>
    <tableColumn id="74" name="je65"/>
    <tableColumn id="75" name="je66"/>
    <tableColumn id="76" name="je67"/>
    <tableColumn id="77" name="je68"/>
    <tableColumn id="78" name="je69"/>
    <tableColumn id="79" name="je70"/>
    <tableColumn id="80" name="je71"/>
    <tableColumn id="81" name="je72"/>
    <tableColumn id="82" name="je73"/>
    <tableColumn id="83" name="je74"/>
    <tableColumn id="84" name="je75">
      <calculatedColumnFormula>SUM(Table8[[#This Row], [je76]]:Table8[[#This Row], [je91]])</calculatedColumnFormula>
    </tableColumn>
    <tableColumn id="85" name="je76"/>
    <tableColumn id="86" name="je77"/>
    <tableColumn id="87" name="je78"/>
    <tableColumn id="88" name="je79"/>
    <tableColumn id="89" name="je80"/>
    <tableColumn id="90" name="je81"/>
    <tableColumn id="91" name="je82"/>
    <tableColumn id="92" name="je83"/>
    <tableColumn id="93" name="je84"/>
    <tableColumn id="94" name="je85"/>
    <tableColumn id="95" name="je86"/>
    <tableColumn id="96" name="je87"/>
    <tableColumn id="97" name="je88"/>
    <tableColumn id="98" name="je89"/>
    <tableColumn id="99" name="je90"/>
    <tableColumn id="100" name="je91"/>
    <tableColumn id="101" name="je92">
      <calculatedColumnFormula>SUM(Table8[[#This Row], [je93]]:Table8[[#This Row], [je94]])</calculatedColumnFormula>
    </tableColumn>
    <tableColumn id="102" name="je93"/>
    <tableColumn id="103" name="je94"/>
    <tableColumn id="104" name="je95">
      <calculatedColumnFormula>SUM(Table8[[#This Row], [je96]]:Table8[[#This Row], [je100]])</calculatedColumnFormula>
    </tableColumn>
    <tableColumn id="105" name="je96"/>
    <tableColumn id="106" name="je97"/>
    <tableColumn id="107" name="je98"/>
    <tableColumn id="108" name="je99"/>
    <tableColumn id="109" name="je100"/>
    <tableColumn id="110" name="je101">
      <calculatedColumnFormula>SUM(Table8[[#This Row], [je102]]:Table8[[#This Row], [je104]])</calculatedColumnFormula>
    </tableColumn>
    <tableColumn id="111" name="je102"/>
    <tableColumn id="112" name="je103"/>
    <tableColumn id="113" name="je104"/>
    <tableColumn id="114" name="je105">
      <calculatedColumnFormula>SUM(Table8[[#This Row], [je106]]:Table8[[#This Row], [je110]])</calculatedColumnFormula>
    </tableColumn>
    <tableColumn id="115" name="je106"/>
    <tableColumn id="116" name="je107"/>
    <tableColumn id="117" name="je108"/>
    <tableColumn id="118" name="je109"/>
    <tableColumn id="119" name="je110"/>
  </tableColumns>
  <tableStyleInfo showFirstColumn="0" showLastColumn="0" showRowStripes="1" showColumnStripes="0"/>
</table>
</file>

<file path=xl/tables/table13.xml><?xml version="1.0" encoding="utf-8"?>
<table xmlns="http://schemas.openxmlformats.org/spreadsheetml/2006/main" id="13" name="Table9" displayName="Table9" ref="A8:T15" headerRowCount="0">
  <tableColumns count="20">
    <tableColumn id="20" name="ele_code"/>
    <tableColumn id="1" name="ele_code2"/>
    <tableColumn id="2" name="ele_code3"/>
    <tableColumn id="3" name="ele_name"/>
    <tableColumn id="4" name="je1">
      <calculatedColumnFormula>Table9[[#This Row], [je2]]+Table9[[#This Row], [je3]]</calculatedColumnFormula>
    </tableColumn>
    <tableColumn id="5" name="je2"/>
    <tableColumn id="6" name="je3"/>
    <tableColumn id="7" name="je4">
      <calculatedColumnFormula>Table9[[#This Row], [je5]]+Table9[[#This Row], [je6]]</calculatedColumnFormula>
    </tableColumn>
    <tableColumn id="8" name="je5"/>
    <tableColumn id="9" name="je6"/>
    <tableColumn id="10" name="je7">
      <calculatedColumnFormula>Table9[[#This Row], [je8]]+Table9[[#This Row], [je11]]</calculatedColumnFormula>
    </tableColumn>
    <tableColumn id="11" name="je8">
      <calculatedColumnFormula>Table9[[#This Row], [je9]]+Table9[[#This Row], [je10]]</calculatedColumnFormula>
    </tableColumn>
    <tableColumn id="12" name="je9"/>
    <tableColumn id="13" name="je10"/>
    <tableColumn id="14" name="je11"/>
    <tableColumn id="15" name="je12">
      <calculatedColumnFormula>Table9[[#This Row], [je13]]+Table9[[#This Row], [je14]]</calculatedColumnFormula>
    </tableColumn>
    <tableColumn id="16" name="je13">
      <calculatedColumnFormula>Table9[[#This Row], [je2]]+Table9[[#This Row], [je5]]-Table9[[#This Row], [je8]]</calculatedColumnFormula>
    </tableColumn>
    <tableColumn id="17" name="je14">
      <calculatedColumnFormula>Table9[[#This Row], [je15]]+Table9[[#This Row], [je16]]</calculatedColumnFormula>
    </tableColumn>
    <tableColumn id="18" name="je15"/>
    <tableColumn id="19" name="je16"/>
  </tableColumns>
  <tableStyleInfo showFirstColumn="0" showLastColumn="0" showRowStripes="1" showColumnStripes="0"/>
</table>
</file>

<file path=xl/tables/table14.xml><?xml version="1.0" encoding="utf-8"?>
<table xmlns="http://schemas.openxmlformats.org/spreadsheetml/2006/main" id="14" name="Table10" displayName="Table10" ref="A7:DJ14" headerRowCount="0">
  <tableColumns count="114">
    <tableColumn id="114" name="ele_code"/>
    <tableColumn id="1" name="ele_code2"/>
    <tableColumn id="2" name="ele_code3"/>
    <tableColumn id="3" name="ele_name"/>
    <tableColumn id="4" name="je1">
      <calculatedColumnFormula>Table10[[#This Row], [je2]]+Table10[[#This Row], [je16]]+Table10[[#This Row], [je44]]+Table10[[#This Row], [je57]]+Table10[[#This Row], [je62]]+Table10[[#This Row], [je75]]+Table10[[#This Row], [je92]]+Table10[[#This Row], [je95]]+Table10[[#This Row], [je101]]+Table10[[#This Row], [je105]]</calculatedColumnFormula>
    </tableColumn>
    <tableColumn id="5" name="je2">
      <calculatedColumnFormula>SUM(Table10[[#This Row], [je3]]:Table10[[#This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SUM(Table10[[#This Row], [je17]]:Table10[[#This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SUM(Table10[[#This Row], [je45]]:Table10[[#This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SUM(Table10[[#This Row], [je58]]:Table10[[#This Row], [je61]])</calculatedColumnFormula>
    </tableColumn>
    <tableColumn id="61" name="je58"/>
    <tableColumn id="62" name="je59"/>
    <tableColumn id="63" name="je60"/>
    <tableColumn id="64" name="je61"/>
    <tableColumn id="65" name="je62">
      <calculatedColumnFormula>SUM(Table10[[#This Row], [je63]]:Table10[[#This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SUM(Table10[[#This Row], [je76]]:Table10[[#This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SUM(Table10[[#This Row], [je93]]:Table10[[#This Row], [je94]])</calculatedColumnFormula>
    </tableColumn>
    <tableColumn id="96" name="je93"/>
    <tableColumn id="97" name="je94"/>
    <tableColumn id="98" name="je95">
      <calculatedColumnFormula>SUM(Table10[[#This Row], [je96]]:Table10[[#This Row], [je100]])</calculatedColumnFormula>
    </tableColumn>
    <tableColumn id="99" name="je96"/>
    <tableColumn id="100" name="je97"/>
    <tableColumn id="101" name="je98"/>
    <tableColumn id="102" name="je99"/>
    <tableColumn id="103" name="je100"/>
    <tableColumn id="104" name="je101">
      <calculatedColumnFormula>SUM(Table10[[#This Row], [je102]]:Table10[[#This Row], [je104]])</calculatedColumnFormula>
    </tableColumn>
    <tableColumn id="105" name="je102"/>
    <tableColumn id="106" name="je103"/>
    <tableColumn id="107" name="je104"/>
    <tableColumn id="108" name="je105">
      <calculatedColumnFormula>SUM(Table10[[#This Row], [je106]]:Table10[[#This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15.xml><?xml version="1.0" encoding="utf-8"?>
<table xmlns="http://schemas.openxmlformats.org/spreadsheetml/2006/main" id="15" name="Table11" displayName="Table11" ref="A7:DJ7" headerRowCount="0">
  <tableColumns count="114">
    <tableColumn id="114" name="ele_code"/>
    <tableColumn id="1" name="ele_code2"/>
    <tableColumn id="2" name="ele_code3"/>
    <tableColumn id="3" name="ele_name"/>
    <tableColumn id="4" name="je1">
      <calculatedColumnFormula>Table11[[#This Row], [je2]]+Table11[[#This Row], [je16]]+Table11[[#This Row], [je44]]+Table11[[#This Row], [je57]]+Table11[[#This Row], [je62]]+Table11[[#This Row], [je75]]+Table11[[#This Row], [je92]]+Table11[[#This Row], [je95]]+Table11[[#This Row], [je101]]+Table11[[#This Row], [je105]]</calculatedColumnFormula>
    </tableColumn>
    <tableColumn id="5" name="je2">
      <calculatedColumnFormula>SUM(Table11[[#This Row], [je3]]:Table11[[#This Row], [je15]])</calculatedColumnFormula>
    </tableColumn>
    <tableColumn id="6" name="je3"/>
    <tableColumn id="7" name="je4"/>
    <tableColumn id="8" name="je5"/>
    <tableColumn id="9" name="je6"/>
    <tableColumn id="10" name="je7"/>
    <tableColumn id="11" name="je8"/>
    <tableColumn id="12" name="je9"/>
    <tableColumn id="13" name="je10"/>
    <tableColumn id="14" name="je11"/>
    <tableColumn id="15" name="je12"/>
    <tableColumn id="16" name="je13"/>
    <tableColumn id="17" name="je14"/>
    <tableColumn id="18" name="je15"/>
    <tableColumn id="19" name="je16">
      <calculatedColumnFormula>SUM(Table11[[#This Row], [je17]]:Table11[[#This Row], [je43]])</calculatedColumnFormula>
    </tableColumn>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calculatedColumnFormula>SUM(Table11[[#This Row], [je45]]:Table11[[#This Row], [je56]])</calculatedColumnFormula>
    </tableColumn>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calculatedColumnFormula>SUM(Table11[[#This Row], [je58]]:Table11[[#This Row], [je61]])</calculatedColumnFormula>
    </tableColumn>
    <tableColumn id="61" name="je58"/>
    <tableColumn id="62" name="je59"/>
    <tableColumn id="63" name="je60"/>
    <tableColumn id="64" name="je61"/>
    <tableColumn id="65" name="je62">
      <calculatedColumnFormula>SUM(Table11[[#This Row], [je63]]:Table11[[#This Row], [je74]])</calculatedColumnFormula>
    </tableColumn>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calculatedColumnFormula>SUM(Table11[[#This Row], [je76]]:Table11[[#This Row], [je91]])</calculatedColumnFormula>
    </tableColumn>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calculatedColumnFormula>SUM(Table11[[#This Row], [je93]]:Table11[[#This Row], [je94]])</calculatedColumnFormula>
    </tableColumn>
    <tableColumn id="96" name="je93"/>
    <tableColumn id="97" name="je94"/>
    <tableColumn id="98" name="je95">
      <calculatedColumnFormula>SUM(Table11[[#This Row], [je96]]:Table11[[#This Row], [je100]])</calculatedColumnFormula>
    </tableColumn>
    <tableColumn id="99" name="je96"/>
    <tableColumn id="100" name="je97"/>
    <tableColumn id="101" name="je98"/>
    <tableColumn id="102" name="je99"/>
    <tableColumn id="103" name="je100"/>
    <tableColumn id="104" name="je101">
      <calculatedColumnFormula>SUM(Table11[[#This Row], [je102]]:Table11[[#This Row], [je104]])</calculatedColumnFormula>
    </tableColumn>
    <tableColumn id="105" name="je102"/>
    <tableColumn id="106" name="je103"/>
    <tableColumn id="107" name="je104"/>
    <tableColumn id="108" name="je105">
      <calculatedColumnFormula>SUM(Table11[[#This Row], [je106]]:Table11[[#This Row], [je110]])</calculatedColumnFormula>
    </tableColumn>
    <tableColumn id="109" name="je106"/>
    <tableColumn id="110" name="je107"/>
    <tableColumn id="111" name="je108"/>
    <tableColumn id="112" name="je109"/>
    <tableColumn id="113" name="je110"/>
  </tableColumns>
  <tableStyleInfo showFirstColumn="0" showLastColumn="0" showRowStripes="1" showColumnStripes="0"/>
</table>
</file>

<file path=xl/tables/table16.xml><?xml version="1.0" encoding="utf-8"?>
<table xmlns="http://schemas.openxmlformats.org/spreadsheetml/2006/main" id="16" name="Table12" displayName="Table12" ref="A7:DP30" headerRowCount="0">
  <tableColumns count="120">
    <tableColumn id="120" name="ele_code"/>
    <tableColumn id="1" name="ele_code2"/>
    <tableColumn id="2" name="ele-code3"/>
    <tableColumn id="3" name="ele_name"/>
    <tableColumn id="4" name="sub_row_code2"/>
    <tableColumn id="5" name="sub_row_code3"/>
    <tableColumn id="6" name="sub_row_name4"/>
    <tableColumn id="7" name="sub_row_code4"/>
    <tableColumn id="8" name="c1"/>
    <tableColumn id="9" name="c2"/>
    <tableColumn id="10" name="je1">
      <calculatedColumnFormula>Table12[[#This Row], [je2]]+Table12[[#This Row], [je16]]+Table12[[#This Row], [je44]]+Table12[[#This Row], [je57]]+Table12[[#This Row], [je62]]+Table12[[#This Row], [je75]]+Table12[[#This Row], [je92]]+Table12[[#This Row], [je95]]+Table12[[#This Row], [je101]]+Table12[[#This Row], [je105]]</calculatedColumnFormula>
    </tableColumn>
    <tableColumn id="11" name="je2">
      <calculatedColumnFormula>SUM(Table12[[#This Row], [je3]]:Table12[[#This Row], [je15]])</calculatedColumnFormula>
    </tableColumn>
    <tableColumn id="12" name="je3"/>
    <tableColumn id="13" name="je4"/>
    <tableColumn id="14" name="je5"/>
    <tableColumn id="15" name="je6"/>
    <tableColumn id="16" name="je7"/>
    <tableColumn id="17" name="je8"/>
    <tableColumn id="18" name="je9"/>
    <tableColumn id="19" name="je10"/>
    <tableColumn id="20" name="je11"/>
    <tableColumn id="21" name="je12"/>
    <tableColumn id="22" name="je13"/>
    <tableColumn id="23" name="je14"/>
    <tableColumn id="24" name="je15"/>
    <tableColumn id="25" name="je16">
      <calculatedColumnFormula>SUM(Table12[[#This Row], [je17]]:Table12[[#This Row], [je43]])</calculatedColumnFormula>
    </tableColumn>
    <tableColumn id="26" name="je17"/>
    <tableColumn id="27" name="je18"/>
    <tableColumn id="28" name="je19"/>
    <tableColumn id="29" name="je20"/>
    <tableColumn id="30" name="je21"/>
    <tableColumn id="31" name="je22"/>
    <tableColumn id="32" name="je23"/>
    <tableColumn id="33" name="je24"/>
    <tableColumn id="34" name="je25"/>
    <tableColumn id="35" name="je26"/>
    <tableColumn id="36" name="je27"/>
    <tableColumn id="37" name="je28"/>
    <tableColumn id="38" name="je29"/>
    <tableColumn id="39" name="je30"/>
    <tableColumn id="40" name="je31"/>
    <tableColumn id="41" name="je32"/>
    <tableColumn id="42" name="je33"/>
    <tableColumn id="43" name="je34"/>
    <tableColumn id="44" name="je35"/>
    <tableColumn id="45" name="je36"/>
    <tableColumn id="46" name="je37"/>
    <tableColumn id="47" name="je38"/>
    <tableColumn id="48" name="je39"/>
    <tableColumn id="49" name="je40"/>
    <tableColumn id="50" name="je41"/>
    <tableColumn id="51" name="je42"/>
    <tableColumn id="52" name="je43"/>
    <tableColumn id="53" name="je44">
      <calculatedColumnFormula>SUM(Table12[[#This Row], [je45]]:Table12[[#This Row], [je56]])</calculatedColumnFormula>
    </tableColumn>
    <tableColumn id="54" name="je45"/>
    <tableColumn id="55" name="je46"/>
    <tableColumn id="56" name="je47"/>
    <tableColumn id="57" name="je48"/>
    <tableColumn id="58" name="je49"/>
    <tableColumn id="59" name="je50"/>
    <tableColumn id="60" name="je51"/>
    <tableColumn id="61" name="je52"/>
    <tableColumn id="62" name="je53"/>
    <tableColumn id="63" name="je54"/>
    <tableColumn id="64" name="je55"/>
    <tableColumn id="65" name="je56"/>
    <tableColumn id="66" name="je57">
      <calculatedColumnFormula>SUM(Table12[[#This Row], [je58]]:Table12[[#This Row], [je61]])</calculatedColumnFormula>
    </tableColumn>
    <tableColumn id="67" name="je58"/>
    <tableColumn id="68" name="je59"/>
    <tableColumn id="69" name="je60"/>
    <tableColumn id="70" name="je61"/>
    <tableColumn id="71" name="je62">
      <calculatedColumnFormula>SUM(Table12[[#This Row], [je63]]:Table12[[#This Row], [je74]])</calculatedColumnFormula>
    </tableColumn>
    <tableColumn id="72" name="je63"/>
    <tableColumn id="73" name="je64"/>
    <tableColumn id="74" name="je65"/>
    <tableColumn id="75" name="je66"/>
    <tableColumn id="76" name="je67"/>
    <tableColumn id="77" name="je68"/>
    <tableColumn id="78" name="je69"/>
    <tableColumn id="79" name="je70"/>
    <tableColumn id="80" name="je71"/>
    <tableColumn id="81" name="je72"/>
    <tableColumn id="82" name="je73"/>
    <tableColumn id="83" name="je74"/>
    <tableColumn id="84" name="je75">
      <calculatedColumnFormula>SUM(Table12[[#This Row], [je76]]:Table12[[#This Row], [je91]])</calculatedColumnFormula>
    </tableColumn>
    <tableColumn id="85" name="je76"/>
    <tableColumn id="86" name="je77"/>
    <tableColumn id="87" name="je78"/>
    <tableColumn id="88" name="je79"/>
    <tableColumn id="89" name="je80"/>
    <tableColumn id="90" name="je81"/>
    <tableColumn id="91" name="je82"/>
    <tableColumn id="92" name="je83"/>
    <tableColumn id="93" name="je84"/>
    <tableColumn id="94" name="je85"/>
    <tableColumn id="95" name="je86"/>
    <tableColumn id="96" name="je87"/>
    <tableColumn id="97" name="je88"/>
    <tableColumn id="98" name="je89"/>
    <tableColumn id="99" name="je90"/>
    <tableColumn id="100" name="je91"/>
    <tableColumn id="101" name="je92">
      <calculatedColumnFormula>SUM(Table12[[#This Row], [je93]]:Table12[[#This Row], [je94]])</calculatedColumnFormula>
    </tableColumn>
    <tableColumn id="102" name="je93"/>
    <tableColumn id="103" name="je94"/>
    <tableColumn id="104" name="je95">
      <calculatedColumnFormula>SUM(Table12[[#This Row], [je96]]:Table12[[#This Row], [je100]])</calculatedColumnFormula>
    </tableColumn>
    <tableColumn id="105" name="je96"/>
    <tableColumn id="106" name="je97"/>
    <tableColumn id="107" name="je98"/>
    <tableColumn id="108" name="je99"/>
    <tableColumn id="109" name="je100"/>
    <tableColumn id="110" name="je101">
      <calculatedColumnFormula>SUM(Table12[[#This Row], [je102]]:Table12[[#This Row], [je104]])</calculatedColumnFormula>
    </tableColumn>
    <tableColumn id="111" name="je102"/>
    <tableColumn id="112" name="je103"/>
    <tableColumn id="113" name="je104"/>
    <tableColumn id="114" name="je105">
      <calculatedColumnFormula>SUM(Table12[[#This Row], [je106]]:Table12[[#This Row], [je110]])</calculatedColumnFormula>
    </tableColumn>
    <tableColumn id="115" name="je106"/>
    <tableColumn id="116" name="je107"/>
    <tableColumn id="117" name="je108"/>
    <tableColumn id="118" name="je109"/>
    <tableColumn id="119" name="je110"/>
  </tableColumns>
  <tableStyleInfo showFirstColumn="0" showLastColumn="0" showRowStripes="1" showColumnStripes="0"/>
</table>
</file>

<file path=xl/tables/table17.xml><?xml version="1.0" encoding="utf-8"?>
<table xmlns="http://schemas.openxmlformats.org/spreadsheetml/2006/main" id="17" name="Table13" displayName="Table13" ref="A8:Z8" headerRowCount="0">
  <tableColumns count="26">
    <tableColumn id="26" name="ele_code"/>
    <tableColumn id="1" name="ele_code2"/>
    <tableColumn id="2" name="ele_code3"/>
    <tableColumn id="3" name="ele_name"/>
    <tableColumn id="4" name="Column4"/>
    <tableColumn id="5" name="je1">
      <calculatedColumnFormula>Table13[[#This Row], [je20]]+Table13[[#This Row], [je21]]</calculatedColumnFormula>
    </tableColumn>
    <tableColumn id="6" name="je20"/>
    <tableColumn id="7" name="je21"/>
    <tableColumn id="8" name="je2"/>
    <tableColumn id="9" name="je3">
      <calculatedColumnFormula>Table13[[#This Row], [je4]]+Table13[[#This Row], [je5]]+Table13[[#This Row], [je6]]+Table13[[#This Row], [je7]]+Table13[[#This Row], [je8]]+Table13[[#This Row], [je9]]+Table13[[#This Row], [je15]]+Table13[[#This Row], [je16]]</calculatedColumnFormula>
    </tableColumn>
    <tableColumn id="10" name="je4"/>
    <tableColumn id="11" name="je5"/>
    <tableColumn id="12" name="je6"/>
    <tableColumn id="13" name="je7"/>
    <tableColumn id="14" name="je8"/>
    <tableColumn id="15" name="je9">
      <calculatedColumnFormula>Table13[[#This Row], [je10]]+Table13[[#This Row], [je11]]+Table13[[#This Row], [je12]]+Table13[[#This Row], [je13]]+Table13[[#This Row], [je14]]</calculatedColumnFormula>
    </tableColumn>
    <tableColumn id="16" name="je10"/>
    <tableColumn id="17" name="je11"/>
    <tableColumn id="18" name="je12"/>
    <tableColumn id="19" name="je13"/>
    <tableColumn id="20" name="je14"/>
    <tableColumn id="21" name="je15"/>
    <tableColumn id="22" name="je16"/>
    <tableColumn id="23" name="je17">
      <calculatedColumnFormula>Table13[[#This Row], [je18]]+Table13[[#This Row], [je19]]</calculatedColumnFormula>
    </tableColumn>
    <tableColumn id="24" name="je18"/>
    <tableColumn id="25" name="je19"/>
  </tableColumns>
  <tableStyleInfo showFirstColumn="0" showLastColumn="0" showRowStripes="1" showColumnStripes="0"/>
</table>
</file>

<file path=xl/tables/table18.xml><?xml version="1.0" encoding="utf-8"?>
<table xmlns="http://schemas.openxmlformats.org/spreadsheetml/2006/main" id="18" name="Table181213" displayName="Table181213" ref="A7:DK7" headerRowCount="0">
  <tableColumns count="115">
    <tableColumn id="115" name="ele_code"/>
    <tableColumn id="1" name="ele_code2"/>
    <tableColumn id="2" name="ele_code3"/>
    <tableColumn id="3" name="ele_name"/>
    <tableColumn id="4" name="Column4"/>
    <tableColumn id="5" name="je1">
      <calculatedColumnFormula>Table181213[[#This Row], [je2]]+Table181213[[#This Row], [je16]]+Table181213[[#This Row], [je44]]+Table181213[[#This Row], [je62]]+Table181213[[#This Row], [je57]]+Table181213[[#This Row], [je75]]+Table181213[[#This Row], [je92]]+Table181213[[#This Row], [je95]]+Table181213[[#This Row], [je101]]+Table181213[[#This Row], [je105]]</calculatedColumnFormula>
    </tableColumn>
    <tableColumn id="6" name="je2">
      <calculatedColumnFormula>SUM(Table181213[[#This Row], [je3]]:Table181213[[#This Row], [je15]])</calculatedColumnFormula>
    </tableColumn>
    <tableColumn id="7" name="je3"/>
    <tableColumn id="8" name="je4"/>
    <tableColumn id="9" name="je5"/>
    <tableColumn id="10" name="je6"/>
    <tableColumn id="11" name="je7"/>
    <tableColumn id="12" name="je8"/>
    <tableColumn id="13" name="je9"/>
    <tableColumn id="14" name="je10"/>
    <tableColumn id="15" name="je11"/>
    <tableColumn id="16" name="je12"/>
    <tableColumn id="17" name="je13"/>
    <tableColumn id="18" name="je14"/>
    <tableColumn id="19" name="je15"/>
    <tableColumn id="20" name="je16">
      <calculatedColumnFormula>SUM(Table181213[[#This Row], [je17]]:Table181213[[#This Row], [je43]])</calculatedColumnFormula>
    </tableColumn>
    <tableColumn id="21" name="je17"/>
    <tableColumn id="22" name="je18"/>
    <tableColumn id="23" name="je19"/>
    <tableColumn id="24" name="je20"/>
    <tableColumn id="25" name="je21"/>
    <tableColumn id="26" name="je22"/>
    <tableColumn id="27" name="je23"/>
    <tableColumn id="28" name="je24"/>
    <tableColumn id="29" name="je25"/>
    <tableColumn id="30" name="je26"/>
    <tableColumn id="31" name="je27"/>
    <tableColumn id="32" name="je28"/>
    <tableColumn id="33" name="je29"/>
    <tableColumn id="34" name="je30"/>
    <tableColumn id="35" name="je31"/>
    <tableColumn id="36" name="je32"/>
    <tableColumn id="37" name="je33"/>
    <tableColumn id="38" name="je34"/>
    <tableColumn id="39" name="je35"/>
    <tableColumn id="40" name="je36"/>
    <tableColumn id="41" name="je37"/>
    <tableColumn id="42" name="je38"/>
    <tableColumn id="43" name="je39"/>
    <tableColumn id="44" name="je40"/>
    <tableColumn id="45" name="je41"/>
    <tableColumn id="46" name="je42"/>
    <tableColumn id="47" name="je43"/>
    <tableColumn id="48" name="je44">
      <calculatedColumnFormula>SUM(Table181213[[#This Row], [je45]]:Table181213[[#This Row], [je56]])</calculatedColumnFormula>
    </tableColumn>
    <tableColumn id="49" name="je45"/>
    <tableColumn id="50" name="je46"/>
    <tableColumn id="51" name="je47"/>
    <tableColumn id="52" name="je48"/>
    <tableColumn id="53" name="je49"/>
    <tableColumn id="54" name="je50"/>
    <tableColumn id="55" name="je51"/>
    <tableColumn id="56" name="je52"/>
    <tableColumn id="57" name="je53"/>
    <tableColumn id="58" name="je54"/>
    <tableColumn id="59" name="je55"/>
    <tableColumn id="60" name="je56"/>
    <tableColumn id="61" name="je57">
      <calculatedColumnFormula>SUM(Table181213[[#This Row], [je58]]:Table181213[[#This Row], [je61]])</calculatedColumnFormula>
    </tableColumn>
    <tableColumn id="62" name="je58"/>
    <tableColumn id="63" name="je59"/>
    <tableColumn id="64" name="je60"/>
    <tableColumn id="65" name="je61"/>
    <tableColumn id="66" name="je62">
      <calculatedColumnFormula>SUM(Table181213[[#This Row], [je63]]:Table181213[[#This Row], [je74]])</calculatedColumnFormula>
    </tableColumn>
    <tableColumn id="67" name="je63"/>
    <tableColumn id="68" name="je64"/>
    <tableColumn id="69" name="je65"/>
    <tableColumn id="70" name="je66"/>
    <tableColumn id="71" name="je67"/>
    <tableColumn id="72" name="je68"/>
    <tableColumn id="73" name="je69"/>
    <tableColumn id="74" name="je70"/>
    <tableColumn id="75" name="je71"/>
    <tableColumn id="76" name="je72"/>
    <tableColumn id="77" name="je73"/>
    <tableColumn id="78" name="je74"/>
    <tableColumn id="79" name="je75">
      <calculatedColumnFormula>SUM(Table181213[[#This Row], [je76]]:Table181213[[#This Row], [je91]])</calculatedColumnFormula>
    </tableColumn>
    <tableColumn id="80" name="je76"/>
    <tableColumn id="81" name="je77"/>
    <tableColumn id="82" name="je78"/>
    <tableColumn id="83" name="je79"/>
    <tableColumn id="84" name="je80"/>
    <tableColumn id="85" name="je81"/>
    <tableColumn id="86" name="je82"/>
    <tableColumn id="87" name="je83"/>
    <tableColumn id="88" name="je84"/>
    <tableColumn id="89" name="je85"/>
    <tableColumn id="90" name="je86"/>
    <tableColumn id="91" name="je87"/>
    <tableColumn id="92" name="je88"/>
    <tableColumn id="93" name="je89"/>
    <tableColumn id="94" name="je90"/>
    <tableColumn id="95" name="je91"/>
    <tableColumn id="96" name="je92">
      <calculatedColumnFormula>SUM(Table181213[[#This Row], [je93]]:Table181213[[#This Row], [je94]])</calculatedColumnFormula>
    </tableColumn>
    <tableColumn id="97" name="je93"/>
    <tableColumn id="98" name="je94"/>
    <tableColumn id="99" name="je95">
      <calculatedColumnFormula>SUM(Table181213[[#This Row], [je96]]:Table181213[[#This Row], [je100]])</calculatedColumnFormula>
    </tableColumn>
    <tableColumn id="100" name="je96"/>
    <tableColumn id="101" name="je97"/>
    <tableColumn id="102" name="je98"/>
    <tableColumn id="103" name="je99"/>
    <tableColumn id="104" name="je100"/>
    <tableColumn id="105" name="je101">
      <calculatedColumnFormula>SUM(Table181213[[#This Row], [je102]]:Table181213[[#This Row], [je104]])</calculatedColumnFormula>
    </tableColumn>
    <tableColumn id="106" name="je102"/>
    <tableColumn id="107" name="je103"/>
    <tableColumn id="108" name="je104"/>
    <tableColumn id="109" name="je105">
      <calculatedColumnFormula>SUM(Table181213[[#This Row], [je106]]:Table181213[[#This Row], [je110]])</calculatedColumnFormula>
    </tableColumn>
    <tableColumn id="110" name="je106"/>
    <tableColumn id="111" name="je107"/>
    <tableColumn id="112" name="je108"/>
    <tableColumn id="113" name="je109"/>
    <tableColumn id="114" name="je110"/>
  </tableColumns>
  <tableStyleInfo showFirstColumn="0" showLastColumn="0" showRowStripes="1" showColumnStripes="0"/>
</table>
</file>

<file path=xl/tables/table19.xml><?xml version="1.0" encoding="utf-8"?>
<table xmlns="http://schemas.openxmlformats.org/spreadsheetml/2006/main" id="19" name="Table181216" displayName="Table181216" ref="A9:AG12" headerRowCount="0">
  <tableColumns count="114">
    <tableColumn id="114" name="ele_code"/>
    <tableColumn id="1" name="ele_code2"/>
    <tableColumn id="2" name="ele_code3"/>
    <tableColumn id="3" name="ele_name"/>
    <tableColumn id="4" name="je1"/>
    <tableColumn id="5" name="je2"/>
    <tableColumn id="6" name="je3">
      <calculatedColumnFormula>Table181216[[#This Row], [je4]]+Table181216[[#This Row], [je5]]+Table181216[[#This Row], [je6]]</calculatedColumnFormula>
    </tableColumn>
    <tableColumn id="7" name="je4">
      <calculatedColumnFormula>Table181216[[#This Row], [je8]]+Table181216[[#This Row], [je15]]+Table181216[[#This Row], [je22]]</calculatedColumnFormula>
    </tableColumn>
    <tableColumn id="8" name="je5">
      <calculatedColumnFormula>Table181216[[#This Row], [je12]]+Table181216[[#This Row], [je19]]+Table181216[[#This Row], [je23]]</calculatedColumnFormula>
    </tableColumn>
    <tableColumn id="9" name="je6">
      <calculatedColumnFormula>Table181216[[#This Row], [je13]]+Table181216[[#This Row], [je20]]+Table181216[[#This Row], [je24]]</calculatedColumnFormula>
    </tableColumn>
    <tableColumn id="10" name="je7">
      <calculatedColumnFormula>Table181216[[#This Row], [je8]]+Table181216[[#This Row], [je12]]+Table181216[[#This Row], [je13]]</calculatedColumnFormula>
    </tableColumn>
    <tableColumn id="11" name="je8">
      <calculatedColumnFormula>Table181216[[#This Row], [je9]]+Table181216[[#This Row], [je10]]+Table181216[[#This Row], [je11]]</calculatedColumnFormula>
    </tableColumn>
    <tableColumn id="12" name="je9"/>
    <tableColumn id="13" name="je10"/>
    <tableColumn id="14" name="je11"/>
    <tableColumn id="15" name="je12"/>
    <tableColumn id="16" name="je13"/>
    <tableColumn id="17" name="je14">
      <calculatedColumnFormula>Table181216[[#This Row], [je15]]+Table181216[[#This Row], [je19]]+Table181216[[#This Row], [je20]]</calculatedColumnFormula>
    </tableColumn>
    <tableColumn id="18" name="je15">
      <calculatedColumnFormula>Table181216[[#This Row], [je16]]+Table181216[[#This Row], [je17]]+Table181216[[#This Row], [je18]]</calculatedColumnFormula>
    </tableColumn>
    <tableColumn id="19" name="je16"/>
    <tableColumn id="20" name="je17"/>
    <tableColumn id="21" name="je18"/>
    <tableColumn id="22" name="je19"/>
    <tableColumn id="23" name="je20"/>
    <tableColumn id="24" name="je21">
      <calculatedColumnFormula>Table181216[[#This Row], [je22]]+Table181216[[#This Row], [je23]]+Table181216[[#This Row], [je24]]</calculatedColumnFormula>
    </tableColumn>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tableColumn id="41" name="je38"/>
    <tableColumn id="42" name="je39"/>
    <tableColumn id="43" name="je40"/>
    <tableColumn id="44" name="je41"/>
    <tableColumn id="45" name="je42"/>
    <tableColumn id="46" name="je43"/>
    <tableColumn id="47" name="je44"/>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tableColumn id="61" name="je58"/>
    <tableColumn id="62" name="je59"/>
    <tableColumn id="63" name="je60"/>
    <tableColumn id="64" name="je61"/>
    <tableColumn id="65" name="je62"/>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tableColumn id="96" name="je93"/>
    <tableColumn id="97" name="je94"/>
    <tableColumn id="98" name="je95"/>
    <tableColumn id="99" name="je96"/>
    <tableColumn id="100" name="je97"/>
    <tableColumn id="101" name="je98"/>
    <tableColumn id="102" name="je99"/>
    <tableColumn id="103" name="je100"/>
    <tableColumn id="104" name="je101"/>
    <tableColumn id="105" name="je102"/>
    <tableColumn id="106" name="je103"/>
    <tableColumn id="107" name="je104"/>
    <tableColumn id="108" name="je105"/>
    <tableColumn id="109" name="je106"/>
    <tableColumn id="110" name="je107"/>
    <tableColumn id="111" name="je108"/>
    <tableColumn id="112" name="je109"/>
    <tableColumn id="113" name="je110"/>
  </tableColumns>
  <tableStyleInfo showFirstColumn="0" showLastColumn="0" showRowStripes="1" showColumnStripes="0"/>
</table>
</file>

<file path=xl/tables/table20.xml><?xml version="1.0" encoding="utf-8"?>
<table xmlns="http://schemas.openxmlformats.org/spreadsheetml/2006/main" id="20" name="Table181217" displayName="Table181217" ref="A8:L24" headerRowCount="0">
  <tableColumns count="12">
    <tableColumn id="12" name="ele_code"/>
    <tableColumn id="1" name="ele_code1"/>
    <tableColumn id="2" name="ele_code2"/>
    <tableColumn id="3" name="ele_code3"/>
    <tableColumn id="4" name="ele_name"/>
    <tableColumn id="5" name="je1">
      <calculatedColumnFormula>Table181217[[#This Row], [je2]]+Table181217[[#This Row], [je5]]</calculatedColumnFormula>
    </tableColumn>
    <tableColumn id="6" name="je2">
      <calculatedColumnFormula>Table181217[[#This Row], [je3]]+Table181217[[#This Row], [je4]]</calculatedColumnFormula>
    </tableColumn>
    <tableColumn id="7" name="je3"/>
    <tableColumn id="8" name="je4"/>
    <tableColumn id="9" name="je5">
      <calculatedColumnFormula>Table181217[[#This Row], [je6]]+Table181217[[#This Row], [je7]]</calculatedColumnFormula>
    </tableColumn>
    <tableColumn id="10" name="je6"/>
    <tableColumn id="11" name="je7"/>
  </tableColumns>
  <tableStyleInfo showFirstColumn="0" showLastColumn="0" showRowStripes="1" showColumnStripes="0"/>
</table>
</file>

<file path=xl/tables/table21.xml><?xml version="1.0" encoding="utf-8"?>
<table xmlns="http://schemas.openxmlformats.org/spreadsheetml/2006/main" id="21" name="Table181215" displayName="Table181215" ref="A8:U29" headerRowCount="0">
  <tableColumns count="26">
    <tableColumn id="21" name="ele_code"/>
    <tableColumn id="1" name="ele_code2"/>
    <tableColumn id="2" name="ele_code3"/>
    <tableColumn id="3" name="ele_name"/>
    <tableColumn id="4" name="sub_row_code2"/>
    <tableColumn id="5" name="sub_row_code3"/>
    <tableColumn id="6" name="sub_row_name4"/>
    <tableColumn id="7" name="sub_row_code4"/>
    <tableColumn id="8" name="c2"/>
    <tableColumn id="9" name="je1">
      <calculatedColumnFormula>Table181215[[#This Row], [je2]]+Table181215[[#This Row], [je4]]+Table181215[[#This Row], [je5]]</calculatedColumnFormula>
    </tableColumn>
    <tableColumn id="10" name="je2"/>
    <tableColumn id="11" name="je3"/>
    <tableColumn id="12" name="je4"/>
    <tableColumn id="13" name="je5"/>
    <tableColumn id="14" name="je6">
      <calculatedColumnFormula>Table181215[[#This Row], [je7]]+Table181215[[#This Row], [je8]]</calculatedColumnFormula>
    </tableColumn>
    <tableColumn id="15" name="je7"/>
    <tableColumn id="16" name="je8"/>
    <tableColumn id="17" name="je9"/>
    <tableColumn id="18" name="je10"/>
    <tableColumn id="19" name="je11"/>
    <tableColumn id="20" name="je12"/>
    <tableColumn id="20" name="je112"/>
    <tableColumn id="21" name="je122"/>
    <tableColumn id="22" name="je13"/>
    <tableColumn id="23" name="je14"/>
    <tableColumn id="24" name="je15"/>
  </tableColumns>
  <tableStyleInfo showFirstColumn="0" showLastColumn="0" showRowStripes="1" showColumnStripes="0"/>
</table>
</file>

<file path=xl/tables/table22.xml><?xml version="1.0" encoding="utf-8"?>
<table xmlns="http://schemas.openxmlformats.org/spreadsheetml/2006/main" id="22" name="Table181218" displayName="Table181218" ref="A9:AS12" headerRowCount="0">
  <tableColumns count="114">
    <tableColumn id="114" name="ele_code"/>
    <tableColumn id="1" name="ele_code2"/>
    <tableColumn id="2" name="ele_code3"/>
    <tableColumn id="3" name="ele_name"/>
    <tableColumn id="4" name="je1"/>
    <tableColumn id="5" name="je2"/>
    <tableColumn id="6" name="je3"/>
    <tableColumn id="7" name="je4"/>
    <tableColumn id="8" name="je5">
      <calculatedColumnFormula>Table181218[[#This Row], [je9]]+Table181218[[#This Row], [je13]]+Table181218[[#This Row], [je17]]+Table181218[[#This Row], [je21]]+Table181218[[#This Row], [je25]]+Table181218[[#This Row], [je29]]+Table181218[[#This Row], [je33]]</calculatedColumnFormula>
    </tableColumn>
    <tableColumn id="9" name="je6">
      <calculatedColumnFormula>Table181218[[#This Row], [je10]]+Table181218[[#This Row], [je14]]+Table181218[[#This Row], [je18]]+Table181218[[#This Row], [je22]]+Table181218[[#This Row], [je26]]+Table181218[[#This Row], [je30]]+Table181218[[#This Row], [je34]]</calculatedColumnFormula>
    </tableColumn>
    <tableColumn id="10" name="je7">
      <calculatedColumnFormula>Table181218[[#This Row], [je11]]+Table181218[[#This Row], [je15]]+Table181218[[#This Row], [je19]]+Table181218[[#This Row], [je23]]+Table181218[[#This Row], [je27]]+Table181218[[#This Row], [je31]]+Table181218[[#This Row], [je35]]</calculatedColumnFormula>
    </tableColumn>
    <tableColumn id="11" name="je8">
      <calculatedColumnFormula>Table181218[[#This Row], [je12]]+Table181218[[#This Row], [je16]]+Table181218[[#This Row], [je20]]+Table181218[[#This Row], [je24]]+Table181218[[#This Row], [je28]]+Table181218[[#This Row], [je32]]+Table181218[[#This Row], [je36]]</calculatedColumnFormula>
    </tableColumn>
    <tableColumn id="12" name="je9"/>
    <tableColumn id="13" name="je10"/>
    <tableColumn id="14" name="je11"/>
    <tableColumn id="15" name="je12"/>
    <tableColumn id="16" name="je13"/>
    <tableColumn id="17" name="je14"/>
    <tableColumn id="18" name="je15"/>
    <tableColumn id="19" name="je16"/>
    <tableColumn id="20" name="je17"/>
    <tableColumn id="21" name="je18"/>
    <tableColumn id="22" name="je19"/>
    <tableColumn id="23" name="je20"/>
    <tableColumn id="24" name="je21"/>
    <tableColumn id="25" name="je22"/>
    <tableColumn id="26" name="je23"/>
    <tableColumn id="27" name="je24"/>
    <tableColumn id="28" name="je25"/>
    <tableColumn id="29" name="je26"/>
    <tableColumn id="30" name="je27"/>
    <tableColumn id="31" name="je28"/>
    <tableColumn id="32" name="je29"/>
    <tableColumn id="33" name="je30"/>
    <tableColumn id="34" name="je31"/>
    <tableColumn id="35" name="je32"/>
    <tableColumn id="36" name="je33"/>
    <tableColumn id="37" name="je34"/>
    <tableColumn id="38" name="je35"/>
    <tableColumn id="39" name="je36"/>
    <tableColumn id="40" name="je37">
      <calculatedColumnFormula>E9+I9</calculatedColumnFormula>
    </tableColumn>
    <tableColumn id="41" name="je38">
      <calculatedColumnFormula>Table181218[[#This Row], [je2]]+Table181218[[#This Row], [je6]]</calculatedColumnFormula>
    </tableColumn>
    <tableColumn id="42" name="je39">
      <calculatedColumnFormula>Table181218[[#This Row], [je3]]+Table181218[[#This Row], [je7]]</calculatedColumnFormula>
    </tableColumn>
    <tableColumn id="43" name="je40">
      <calculatedColumnFormula>Table181218[[#This Row], [je4]]+Table181218[[#This Row], [je8]]</calculatedColumnFormula>
    </tableColumn>
    <tableColumn id="44" name="c1"/>
    <tableColumn id="45" name="je42"/>
    <tableColumn id="46" name="je43"/>
    <tableColumn id="47" name="je44"/>
    <tableColumn id="48" name="je45"/>
    <tableColumn id="49" name="je46"/>
    <tableColumn id="50" name="je47"/>
    <tableColumn id="51" name="je48"/>
    <tableColumn id="52" name="je49"/>
    <tableColumn id="53" name="je50"/>
    <tableColumn id="54" name="je51"/>
    <tableColumn id="55" name="je52"/>
    <tableColumn id="56" name="je53"/>
    <tableColumn id="57" name="je54"/>
    <tableColumn id="58" name="je55"/>
    <tableColumn id="59" name="je56"/>
    <tableColumn id="60" name="je57"/>
    <tableColumn id="61" name="je58"/>
    <tableColumn id="62" name="je59"/>
    <tableColumn id="63" name="je60"/>
    <tableColumn id="64" name="je61"/>
    <tableColumn id="65" name="je62"/>
    <tableColumn id="66" name="je63"/>
    <tableColumn id="67" name="je64"/>
    <tableColumn id="68" name="je65"/>
    <tableColumn id="69" name="je66"/>
    <tableColumn id="70" name="je67"/>
    <tableColumn id="71" name="je68"/>
    <tableColumn id="72" name="je69"/>
    <tableColumn id="73" name="je70"/>
    <tableColumn id="74" name="je71"/>
    <tableColumn id="75" name="je72"/>
    <tableColumn id="76" name="je73"/>
    <tableColumn id="77" name="je74"/>
    <tableColumn id="78" name="je75"/>
    <tableColumn id="79" name="je76"/>
    <tableColumn id="80" name="je77"/>
    <tableColumn id="81" name="je78"/>
    <tableColumn id="82" name="je79"/>
    <tableColumn id="83" name="je80"/>
    <tableColumn id="84" name="je81"/>
    <tableColumn id="85" name="je82"/>
    <tableColumn id="86" name="je83"/>
    <tableColumn id="87" name="je84"/>
    <tableColumn id="88" name="je85"/>
    <tableColumn id="89" name="je86"/>
    <tableColumn id="90" name="je87"/>
    <tableColumn id="91" name="je88"/>
    <tableColumn id="92" name="je89"/>
    <tableColumn id="93" name="je90"/>
    <tableColumn id="94" name="je91"/>
    <tableColumn id="95" name="je92"/>
    <tableColumn id="96" name="je93"/>
    <tableColumn id="97" name="je94"/>
    <tableColumn id="98" name="je95"/>
    <tableColumn id="99" name="je96"/>
    <tableColumn id="100" name="je97"/>
    <tableColumn id="101" name="je98"/>
    <tableColumn id="102" name="je99"/>
    <tableColumn id="103" name="je100"/>
    <tableColumn id="104" name="je101"/>
    <tableColumn id="105" name="je102"/>
    <tableColumn id="106" name="je103"/>
    <tableColumn id="107" name="je104"/>
    <tableColumn id="108" name="je105"/>
    <tableColumn id="109" name="je106"/>
    <tableColumn id="110" name="je107"/>
    <tableColumn id="111" name="je108"/>
    <tableColumn id="112" name="je109"/>
    <tableColumn id="113" name="je110"/>
  </tableColumns>
  <tableStyleInfo showFirstColumn="0" showLastColumn="0" showRowStripes="1" showColumnStripes="0"/>
</table>
</file>

<file path=xl/tables/table23.xml><?xml version="1.0" encoding="utf-8"?>
<table xmlns="http://schemas.openxmlformats.org/spreadsheetml/2006/main" id="23" name="Table1812142" displayName="Table1812142" ref="A7:O38" headerRowCount="0">
  <tableColumns count="19">
    <tableColumn id="15" name="ele_code"/>
    <tableColumn id="1" name="ele_code2"/>
    <tableColumn id="2" name="ele_code3"/>
    <tableColumn id="3" name="ele_name"/>
    <tableColumn id="4" name="je1"/>
    <tableColumn id="5" name="je2"/>
    <tableColumn id="6" name="je3"/>
    <tableColumn id="7" name="je4"/>
    <tableColumn id="8" name="je5"/>
    <tableColumn id="9" name="je6"/>
    <tableColumn id="10" name="je7"/>
    <tableColumn id="11" name="je8"/>
    <tableColumn id="12" name="je9"/>
    <tableColumn id="13" name="je10"/>
    <tableColumn id="14" name="je11">
      <calculatedColumnFormula>Table1812142[[#This Row], [je1]]+Table1812142[[#This Row], [je5]]-Table1812142[[#This Row], [je6]]</calculatedColumnFormula>
    </tableColumn>
    <tableColumn id="20" name="je17"/>
    <tableColumn id="21" name="je18"/>
    <tableColumn id="22" name="je19"/>
    <tableColumn id="23" name="je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0.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F762C4-229F-4B88-ACC4-83322FF32C38}" mc:Ignorable="x14ac xr xr2 xr3">
  <sheetPr>
    <pageSetUpPr fitToPage="1"/>
  </sheetPr>
  <dimension ref="A1:AB27"/>
  <sheetViews>
    <sheetView topLeftCell="A1" showGridLines="0" zoomScale="84" workbookViewId="0" tabSelected="1">
      <selection activeCell="A1" sqref="A1"/>
    </sheetView>
  </sheetViews>
  <sheetFormatPr defaultColWidth="9.00390625" customHeight="1" defaultRowHeight="14.25"/>
  <cols>
    <col min="1" max="1" style="188" width="25.375" customWidth="1"/>
    <col min="2" max="2" width="25.375" customWidth="1"/>
    <col min="3" max="3" width="17.25390625" customWidth="1"/>
    <col min="4" max="4" style="188" width="1.00390625" customWidth="1"/>
    <col min="5" max="5" width="17.25390625" customWidth="1"/>
    <col min="6" max="8" style="188" width="17.25390625" customWidth="1"/>
    <col min="9" max="9" width="17.25390625" customWidth="1"/>
    <col min="10" max="10" style="188" width="17.25390625" customWidth="1"/>
    <col min="12" max="12" style="188" width="1.625" customWidth="1"/>
    <col min="13" max="27" style="188" width="9.00390625"/>
  </cols>
  <sheetData>
    <row customHeight="1" ht="21">
      <c r="A1" s="340" t="s">
        <v>0</v>
      </c>
      <c r="B1" s="0" t="s">
        <v>1</v>
      </c>
      <c r="D1" s="188"/>
      <c r="F1" s="188"/>
      <c r="G1" s="188"/>
      <c r="H1" s="188"/>
      <c r="I1" s="188" t="s">
        <v>2</v>
      </c>
      <c r="J1" s="188" t="s">
        <v>3</v>
      </c>
      <c r="L1" s="188"/>
    </row>
    <row customHeight="1" ht="27.474609375">
      <c r="A2" s="416"/>
      <c r="B2" s="417"/>
      <c r="C2" s="418"/>
      <c r="D2" s="419"/>
      <c r="E2" s="419"/>
      <c r="F2" s="419"/>
      <c r="G2" s="419"/>
      <c r="H2" s="419"/>
      <c r="I2" s="420"/>
      <c r="J2" s="421"/>
      <c r="K2" s="422"/>
      <c r="L2" s="422"/>
      <c r="M2" s="422"/>
    </row>
    <row customHeight="1" ht="105">
      <c r="A3" s="423" t="s">
        <v>4</v>
      </c>
      <c r="B3" s="424"/>
      <c r="C3" s="424"/>
      <c r="D3" s="424"/>
      <c r="E3" s="424"/>
      <c r="F3" s="424"/>
      <c r="G3" s="424"/>
      <c r="H3" s="424"/>
      <c r="I3" s="424"/>
      <c r="J3" s="425"/>
      <c r="K3" s="422"/>
      <c r="L3" s="422"/>
      <c r="M3" s="422"/>
    </row>
    <row customHeight="1" ht="20.25">
      <c r="A4" s="426"/>
      <c r="D4" s="427"/>
      <c r="E4" s="346"/>
      <c r="F4" s="427"/>
      <c r="G4" s="427"/>
      <c r="H4" s="427"/>
      <c r="J4" s="428"/>
      <c r="K4" s="422"/>
      <c r="L4" s="422"/>
      <c r="M4" s="422"/>
    </row>
    <row customHeight="1" ht="20.25">
      <c r="A5" s="429"/>
      <c r="D5" s="348"/>
      <c r="E5" s="349"/>
      <c r="F5" s="349"/>
      <c r="G5" s="348"/>
      <c r="H5" s="348"/>
      <c r="J5" s="430"/>
      <c r="K5" s="422"/>
      <c r="L5" s="422"/>
      <c r="M5" s="422"/>
      <c r="O5" s="188"/>
      <c r="P5" s="188"/>
      <c r="Q5" s="431"/>
    </row>
    <row customHeight="1" ht="25.5">
      <c r="A6" s="429"/>
      <c r="D6" s="188"/>
      <c r="E6" s="188" t="s">
        <v>5</v>
      </c>
      <c r="F6" s="432" t="s">
        <v>6</v>
      </c>
      <c r="G6" s="433"/>
      <c r="H6" s="188"/>
      <c r="J6" s="434"/>
      <c r="K6" s="422"/>
      <c r="L6" s="422"/>
      <c r="M6" s="422"/>
      <c r="N6" s="370" t="s">
        <v>7</v>
      </c>
      <c r="O6" s="188"/>
      <c r="P6" s="188"/>
      <c r="Q6" s="188"/>
      <c r="R6" s="188"/>
      <c r="S6" s="188"/>
      <c r="T6" s="188"/>
      <c r="U6" s="188"/>
      <c r="V6" s="188"/>
      <c r="W6" s="188"/>
      <c r="X6" s="188"/>
      <c r="Y6" s="188"/>
      <c r="Z6" s="188"/>
      <c r="AA6" s="0"/>
    </row>
    <row customHeight="1" ht="25.5">
      <c r="A7" s="429"/>
      <c r="D7" s="188"/>
      <c r="E7" s="188" t="s">
        <v>8</v>
      </c>
      <c r="F7" s="435" t="s">
        <v>9</v>
      </c>
      <c r="G7" s="436"/>
      <c r="H7" s="188"/>
      <c r="J7" s="434" t="s">
        <v>10</v>
      </c>
      <c r="K7" s="422"/>
      <c r="L7" s="422"/>
      <c r="M7" s="422"/>
      <c r="O7" s="188"/>
      <c r="P7" s="188"/>
    </row>
    <row customHeight="1" ht="25.5">
      <c r="A8" s="429"/>
      <c r="D8" s="188"/>
      <c r="E8" s="188" t="s">
        <v>11</v>
      </c>
      <c r="F8" s="435" t="s">
        <v>12</v>
      </c>
      <c r="G8" s="436"/>
      <c r="H8" s="188"/>
      <c r="J8" s="434"/>
      <c r="K8" s="422"/>
      <c r="L8" s="422"/>
      <c r="M8" s="422"/>
      <c r="O8" s="188"/>
      <c r="P8" s="188"/>
    </row>
    <row customHeight="1" ht="25.5">
      <c r="A9" s="429"/>
      <c r="D9" s="188"/>
      <c r="E9" s="188" t="s">
        <v>13</v>
      </c>
      <c r="F9" s="435" t="s">
        <v>14</v>
      </c>
      <c r="G9" s="436"/>
      <c r="H9" s="188"/>
      <c r="J9" s="434"/>
      <c r="K9" s="422"/>
      <c r="L9" s="422"/>
      <c r="M9" s="422"/>
      <c r="O9" s="188"/>
      <c r="P9" s="188"/>
    </row>
    <row customHeight="1" ht="25.5">
      <c r="A10" s="429"/>
      <c r="D10" s="188"/>
      <c r="E10" s="188" t="s">
        <v>15</v>
      </c>
      <c r="F10" s="437" t="s">
        <v>16</v>
      </c>
      <c r="G10" s="438"/>
      <c r="H10" s="188"/>
      <c r="J10" s="434"/>
      <c r="K10" s="422"/>
      <c r="L10" s="422"/>
      <c r="M10" s="422"/>
      <c r="O10" s="188"/>
      <c r="P10" s="188"/>
    </row>
    <row customHeight="1" ht="25.5">
      <c r="A11" s="429"/>
      <c r="D11" s="188"/>
      <c r="E11" s="188" t="s">
        <v>17</v>
      </c>
      <c r="F11" s="435" t="s">
        <v>18</v>
      </c>
      <c r="G11" s="433"/>
      <c r="H11" s="188"/>
      <c r="J11" s="434"/>
      <c r="K11" s="422"/>
      <c r="L11" s="422"/>
      <c r="M11" s="422"/>
      <c r="O11" s="188"/>
      <c r="P11" s="188"/>
    </row>
    <row customHeight="1" ht="25.5">
      <c r="A12" s="429"/>
      <c r="D12" s="188"/>
      <c r="E12" s="188" t="s">
        <v>19</v>
      </c>
      <c r="F12" s="437" t="s">
        <v>20</v>
      </c>
      <c r="G12" s="438"/>
      <c r="H12" s="188"/>
      <c r="J12" s="434"/>
      <c r="K12" s="422"/>
      <c r="L12" s="422"/>
      <c r="M12" s="422"/>
      <c r="O12" s="188"/>
      <c r="P12" s="188"/>
    </row>
    <row customHeight="1" ht="25.5">
      <c r="A13" s="429"/>
      <c r="D13" s="188"/>
      <c r="E13" s="188" t="s">
        <v>21</v>
      </c>
      <c r="F13" s="439" t="s">
        <v>22</v>
      </c>
      <c r="G13" s="433"/>
      <c r="H13" s="188"/>
      <c r="J13" s="434"/>
      <c r="K13" s="422"/>
      <c r="L13" s="422"/>
      <c r="M13" s="422"/>
      <c r="O13" s="188"/>
      <c r="P13" s="188"/>
    </row>
    <row customHeight="1" ht="14.25">
      <c r="A14" s="429"/>
      <c r="D14" s="188"/>
      <c r="E14" s="188" t="s">
        <v>23</v>
      </c>
      <c r="F14" s="188"/>
      <c r="G14" s="188"/>
      <c r="H14" s="188"/>
      <c r="J14" s="434"/>
      <c r="K14" s="422"/>
      <c r="L14" s="422"/>
      <c r="M14" s="422"/>
      <c r="O14" s="188" t="s">
        <v>7</v>
      </c>
      <c r="P14" s="188"/>
    </row>
    <row s="188" customFormat="1" customHeight="1" ht="22.5">
      <c r="A15" s="440" t="s">
        <v>24</v>
      </c>
      <c r="B15" s="440"/>
      <c r="C15" s="440"/>
      <c r="D15" s="441"/>
      <c r="E15" s="442" t="s">
        <v>25</v>
      </c>
      <c r="F15" s="440" t="s">
        <v>26</v>
      </c>
      <c r="G15" s="440"/>
      <c r="H15" s="440"/>
      <c r="I15" s="441"/>
      <c r="J15" s="443" t="s">
        <v>27</v>
      </c>
      <c r="K15" s="422"/>
      <c r="L15" s="422"/>
      <c r="M15" s="422"/>
      <c r="N15" s="188"/>
      <c r="O15" s="422"/>
      <c r="P15" s="422"/>
      <c r="Q15" s="188"/>
      <c r="R15" s="188"/>
      <c r="S15" s="188"/>
      <c r="T15" s="188"/>
      <c r="U15" s="188"/>
      <c r="V15" s="188"/>
      <c r="W15" s="188"/>
      <c r="X15" s="188"/>
      <c r="Y15" s="188"/>
      <c r="Z15" s="188"/>
      <c r="AA15" s="188"/>
      <c r="AB15" s="188"/>
    </row>
    <row s="188" customFormat="1" customHeight="1" ht="22.5">
      <c r="A16" s="440" t="s">
        <v>28</v>
      </c>
      <c r="B16" s="440"/>
      <c r="C16" s="440"/>
      <c r="D16" s="441"/>
      <c r="E16" s="442" t="s">
        <v>29</v>
      </c>
      <c r="F16" s="440" t="s">
        <v>30</v>
      </c>
      <c r="G16" s="440"/>
      <c r="H16" s="440"/>
      <c r="I16" s="441"/>
      <c r="J16" s="444" t="s">
        <v>31</v>
      </c>
      <c r="K16" s="422"/>
      <c r="L16" s="422"/>
      <c r="M16" s="422"/>
      <c r="O16" s="422"/>
      <c r="P16" s="422"/>
    </row>
    <row s="188" customFormat="1" customHeight="1" ht="22.5">
      <c r="A17" s="440" t="s">
        <v>32</v>
      </c>
      <c r="B17" s="440"/>
      <c r="C17" s="440"/>
      <c r="D17" s="441"/>
      <c r="E17" s="445" t="s">
        <v>33</v>
      </c>
      <c r="F17" s="440" t="s">
        <v>34</v>
      </c>
      <c r="G17" s="440"/>
      <c r="H17" s="440"/>
      <c r="I17" s="441"/>
      <c r="J17" s="446"/>
      <c r="K17" s="422"/>
      <c r="L17" s="422"/>
      <c r="M17" s="422"/>
      <c r="O17" s="422"/>
      <c r="P17" s="422"/>
      <c r="Q17" s="422"/>
      <c r="R17" s="422"/>
      <c r="S17" s="422"/>
      <c r="T17" s="422"/>
      <c r="U17" s="422"/>
      <c r="V17" s="422"/>
      <c r="W17" s="422"/>
      <c r="X17" s="422"/>
      <c r="Y17" s="422"/>
      <c r="Z17" s="422"/>
      <c r="AA17" s="422"/>
      <c r="AB17" s="422"/>
    </row>
    <row s="0" customFormat="1" customHeight="1" ht="22.5">
      <c r="A18" s="440" t="s">
        <v>35</v>
      </c>
      <c r="B18" s="447"/>
      <c r="C18" s="447"/>
      <c r="D18" s="441"/>
      <c r="E18" s="442" t="s">
        <v>36</v>
      </c>
      <c r="F18" s="440" t="s">
        <v>37</v>
      </c>
      <c r="G18" s="440"/>
      <c r="H18" s="440"/>
      <c r="I18" s="441"/>
      <c r="J18" s="448"/>
      <c r="K18" s="422"/>
      <c r="L18" s="422"/>
      <c r="M18" s="422"/>
      <c r="N18" s="422"/>
      <c r="O18" s="188"/>
      <c r="P18" s="188"/>
      <c r="Q18" s="422"/>
      <c r="R18" s="422"/>
      <c r="S18" s="422"/>
      <c r="T18" s="422"/>
      <c r="U18" s="422"/>
      <c r="V18" s="422"/>
      <c r="W18" s="422"/>
      <c r="X18" s="422"/>
      <c r="Y18" s="422"/>
      <c r="Z18" s="422"/>
      <c r="AA18" s="422"/>
      <c r="AB18" s="422"/>
    </row>
    <row customHeight="1" ht="22.5">
      <c r="A19" s="449" t="s">
        <v>38</v>
      </c>
      <c r="B19" s="449"/>
      <c r="C19" s="449"/>
      <c r="D19" s="441"/>
      <c r="E19" s="446"/>
      <c r="F19" s="440" t="s">
        <v>39</v>
      </c>
      <c r="G19" s="440"/>
      <c r="H19" s="440"/>
      <c r="I19" s="441"/>
      <c r="J19" s="444" t="s">
        <v>40</v>
      </c>
      <c r="K19" s="422"/>
      <c r="L19" s="422"/>
      <c r="M19" s="422"/>
      <c r="O19" s="188"/>
      <c r="P19" s="188"/>
      <c r="Q19" s="422"/>
      <c r="R19" s="422"/>
      <c r="S19" s="422"/>
      <c r="T19" s="422"/>
      <c r="U19" s="422"/>
      <c r="V19" s="422"/>
      <c r="W19" s="422"/>
      <c r="X19" s="422"/>
      <c r="Y19" s="422"/>
      <c r="Z19" s="422"/>
      <c r="AA19" s="422"/>
      <c r="AB19" s="422"/>
    </row>
    <row customHeight="1" ht="22.5">
      <c r="A20" s="440" t="s">
        <v>41</v>
      </c>
      <c r="B20" s="440"/>
      <c r="C20" s="440"/>
      <c r="D20" s="441"/>
      <c r="E20" s="445" t="s">
        <v>42</v>
      </c>
      <c r="F20" s="440" t="s">
        <v>43</v>
      </c>
      <c r="G20" s="440"/>
      <c r="H20" s="440"/>
      <c r="I20" s="441"/>
      <c r="J20" s="448"/>
      <c r="K20" s="422"/>
      <c r="L20" s="422"/>
      <c r="M20" s="422"/>
      <c r="O20" s="188"/>
      <c r="P20" s="188"/>
      <c r="Y20" s="188"/>
      <c r="Z20" s="188"/>
      <c r="AA20" s="188"/>
    </row>
    <row customHeight="1" ht="22.5">
      <c r="A21" s="450" t="s">
        <v>44</v>
      </c>
      <c r="B21" s="440"/>
      <c r="C21" s="440"/>
      <c r="D21" s="451"/>
      <c r="E21" s="445" t="s">
        <v>45</v>
      </c>
      <c r="F21" s="440" t="s">
        <v>46</v>
      </c>
      <c r="G21" s="440"/>
      <c r="H21" s="440"/>
      <c r="I21" s="441"/>
      <c r="J21" s="444" t="s">
        <v>47</v>
      </c>
      <c r="K21" s="422"/>
      <c r="L21" s="422"/>
      <c r="M21" s="422"/>
      <c r="O21" s="188"/>
      <c r="P21" s="188"/>
      <c r="Y21" s="188"/>
      <c r="Z21" s="188"/>
      <c r="AA21" s="188"/>
    </row>
    <row customHeight="1" ht="22.5">
      <c r="A22" s="440" t="s">
        <v>48</v>
      </c>
      <c r="B22" s="440"/>
      <c r="C22" s="440"/>
      <c r="D22" s="441"/>
      <c r="E22" s="442" t="s">
        <v>49</v>
      </c>
      <c r="F22" s="450" t="s">
        <v>50</v>
      </c>
      <c r="G22" s="450"/>
      <c r="H22" s="450"/>
      <c r="I22" s="451"/>
      <c r="J22" s="452" t="s">
        <v>51</v>
      </c>
    </row>
    <row customHeight="1" ht="22.5">
      <c r="A23" s="450" t="s">
        <v>52</v>
      </c>
      <c r="B23" s="440"/>
      <c r="C23" s="440"/>
      <c r="D23" s="451"/>
      <c r="E23" s="453"/>
      <c r="F23" s="450" t="s">
        <v>53</v>
      </c>
      <c r="G23" s="450"/>
      <c r="H23" s="450"/>
      <c r="I23" s="451"/>
      <c r="J23" s="454" t="s">
        <v>51</v>
      </c>
      <c r="K23" s="422"/>
      <c r="L23" s="422"/>
      <c r="M23" s="422"/>
      <c r="O23" s="188"/>
      <c r="P23" s="188"/>
      <c r="Y23" s="188"/>
      <c r="Z23" s="188"/>
      <c r="AA23" s="188"/>
    </row>
    <row customHeight="1" ht="22.5">
      <c r="A24" s="450" t="s">
        <v>54</v>
      </c>
      <c r="B24" s="440"/>
      <c r="C24" s="440"/>
      <c r="D24" s="451"/>
      <c r="E24" s="455" t="s">
        <v>55</v>
      </c>
      <c r="F24" s="450" t="s">
        <v>56</v>
      </c>
      <c r="G24" s="450"/>
      <c r="H24" s="450"/>
      <c r="I24" s="451"/>
      <c r="J24" s="454" t="s">
        <v>51</v>
      </c>
      <c r="K24" s="422"/>
      <c r="L24" s="422"/>
      <c r="M24" s="422"/>
      <c r="O24" s="188"/>
      <c r="P24" s="188"/>
      <c r="Y24" s="188"/>
      <c r="Z24" s="188"/>
      <c r="AA24" s="188"/>
    </row>
    <row customHeight="1" ht="22.5">
      <c r="A25" s="440" t="s">
        <v>57</v>
      </c>
      <c r="B25" s="440"/>
      <c r="C25" s="440"/>
      <c r="D25" s="441"/>
      <c r="E25" s="456" t="s">
        <v>58</v>
      </c>
      <c r="F25" s="440" t="s">
        <v>59</v>
      </c>
      <c r="G25" s="440"/>
      <c r="H25" s="440"/>
      <c r="I25" s="441"/>
      <c r="J25" s="457" t="s">
        <v>60</v>
      </c>
      <c r="K25" s="422"/>
      <c r="L25" s="422"/>
      <c r="M25" s="422"/>
      <c r="O25" s="188"/>
      <c r="P25" s="188"/>
      <c r="Y25" s="188"/>
      <c r="Z25" s="188"/>
      <c r="AA25" s="188"/>
    </row>
    <row customHeight="1" ht="22.5">
      <c r="A26" s="449" t="s">
        <v>61</v>
      </c>
      <c r="B26" s="449"/>
      <c r="C26" s="458" t="s">
        <v>62</v>
      </c>
      <c r="D26" s="441"/>
      <c r="E26" s="456" t="s">
        <v>63</v>
      </c>
      <c r="F26" s="440" t="s">
        <v>64</v>
      </c>
      <c r="G26" s="440"/>
      <c r="H26" s="440"/>
      <c r="I26" s="441"/>
      <c r="J26" s="459" t="s">
        <v>22</v>
      </c>
      <c r="K26" s="422"/>
      <c r="L26" s="422"/>
      <c r="M26" s="422"/>
      <c r="Y26" s="188"/>
      <c r="Z26" s="188"/>
      <c r="AA26" s="188"/>
    </row>
    <row customHeight="1" ht="22.5">
      <c r="A27" s="440" t="s">
        <v>65</v>
      </c>
      <c r="B27" s="440"/>
      <c r="C27" s="440"/>
      <c r="D27" s="441"/>
      <c r="E27" s="456" t="s">
        <v>58</v>
      </c>
      <c r="F27" s="460"/>
      <c r="G27" s="460"/>
      <c r="H27" s="460"/>
      <c r="I27" s="461"/>
      <c r="J27" s="462"/>
      <c r="K27" s="422"/>
      <c r="L27" s="422"/>
      <c r="M27" s="422"/>
      <c r="Y27" s="188"/>
      <c r="Z27" s="188"/>
      <c r="AA27" s="188"/>
    </row>
  </sheetData>
  <sheetProtection/>
  <mergeCells count="35">
    <mergeCell ref="A3:J3"/>
    <mergeCell ref="E5:F5"/>
    <mergeCell ref="F23:I23"/>
    <mergeCell ref="F24:I24"/>
    <mergeCell ref="F25:I25"/>
    <mergeCell ref="A15:D15"/>
    <mergeCell ref="A16:D16"/>
    <mergeCell ref="A17:D17"/>
    <mergeCell ref="A20:D20"/>
    <mergeCell ref="A21:D21"/>
    <mergeCell ref="A23:D23"/>
    <mergeCell ref="A24:D24"/>
    <mergeCell ref="A25:D25"/>
    <mergeCell ref="A27:D27"/>
    <mergeCell ref="F6:G6"/>
    <mergeCell ref="F7:G7"/>
    <mergeCell ref="F8:G8"/>
    <mergeCell ref="F9:G9"/>
    <mergeCell ref="F10:G10"/>
    <mergeCell ref="F11:G11"/>
    <mergeCell ref="F12:G12"/>
    <mergeCell ref="F13:G13"/>
    <mergeCell ref="A22:D22"/>
    <mergeCell ref="F22:I22"/>
    <mergeCell ref="F20:I20"/>
    <mergeCell ref="F21:I21"/>
    <mergeCell ref="F17:I17"/>
    <mergeCell ref="F19:I19"/>
    <mergeCell ref="F16:I16"/>
    <mergeCell ref="F15:I15"/>
    <mergeCell ref="F26:I26"/>
    <mergeCell ref="A18:D18"/>
    <mergeCell ref="A26:D26"/>
    <mergeCell ref="F27:I27"/>
    <mergeCell ref="F18:I18"/>
  </mergeCells>
  <printOptions horizontalCentered="1" verticalCentered="1"/>
  <pageMargins left="0.75" right="0.75" top="0.39" bottom="0.39" header="0.39" footer="0.51"/>
  <pageSetup paperSize="8" firstPageNumber="1" pageOrder="downThenOver" orientation="landscape" blackAndWhite="1" useFirstPageNumber="1"/>
  <headerFooter>
    <oddHeader>&amp;L&amp;C&amp;R</oddHeader>
    <oddFooter>&amp;L&amp;C&amp;R</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71F8-DD44-3E9F-FDE4-07D2FA6F18DC}" mc:Ignorable="x14ac xr xr2 xr3">
  <sheetPr>
    <pageSetUpPr fitToPage="1"/>
  </sheetPr>
  <dimension ref="A1:O42"/>
  <sheetViews>
    <sheetView topLeftCell="A1" showGridLines="0" workbookViewId="0">
      <pane ySplit="6" topLeftCell="A7" activePane="bottomLeft" state="frozen"/>
      <selection pane="bottomLeft" activeCell="A1" sqref="A1:O1"/>
    </sheetView>
  </sheetViews>
  <sheetFormatPr defaultColWidth="9.00390625" customHeight="1" defaultRowHeight="14.25"/>
  <cols>
    <col min="1" max="1" style="264" width="27.50390625" customWidth="1"/>
    <col min="2" max="2" style="264" width="3.50390625" customWidth="1"/>
    <col min="3" max="5" style="316" width="18.75390625" customWidth="1"/>
    <col min="6" max="6" style="264" width="25.75390625" customWidth="1"/>
    <col min="7" max="7" style="264" width="3.50390625" customWidth="1"/>
    <col min="8" max="10" style="316" width="18.75390625" customWidth="1"/>
    <col min="11" max="11" style="264" width="24.25390625" customWidth="1"/>
    <col min="12" max="12" style="264" width="3.625" customWidth="1"/>
    <col min="13" max="15" style="316" width="18.75390625" customWidth="1"/>
  </cols>
  <sheetData>
    <row s="261" customFormat="1" customHeight="1" ht="21">
      <c r="A1" s="265" t="s">
        <v>66</v>
      </c>
      <c r="B1" s="265"/>
      <c r="C1" s="317"/>
      <c r="D1" s="317"/>
      <c r="E1" s="317"/>
      <c r="F1" s="265"/>
      <c r="G1" s="265"/>
      <c r="H1" s="317"/>
      <c r="I1" s="317"/>
      <c r="J1" s="317"/>
      <c r="K1" s="265"/>
      <c r="L1" s="265"/>
      <c r="M1" s="317"/>
      <c r="N1" s="317"/>
      <c r="O1" s="317"/>
    </row>
    <row s="262" customFormat="1" customHeight="1" ht="18">
      <c r="C2" s="318"/>
      <c r="D2" s="318"/>
      <c r="E2" s="318"/>
      <c r="H2" s="318"/>
      <c r="I2" s="318"/>
      <c r="J2" s="318"/>
      <c r="M2" s="318"/>
      <c r="N2" s="333" t="s">
        <v>67</v>
      </c>
      <c r="O2" s="333"/>
    </row>
    <row s="262" customFormat="1" customHeight="1" ht="18">
      <c r="A3" s="266" t="s">
        <v>68</v>
      </c>
      <c r="B3" s="299"/>
      <c r="C3" s="167"/>
      <c r="D3" s="318"/>
      <c r="E3" s="318"/>
      <c r="H3" s="318"/>
      <c r="I3" s="318"/>
      <c r="J3" s="318"/>
      <c r="M3" s="318"/>
      <c r="N3" s="333" t="s">
        <v>69</v>
      </c>
      <c r="O3" s="333"/>
    </row>
    <row s="262" customFormat="1" customHeight="1" ht="22.5">
      <c r="A4" s="463" t="s">
        <v>70</v>
      </c>
      <c r="B4" s="464"/>
      <c r="C4" s="465"/>
      <c r="D4" s="465"/>
      <c r="E4" s="465"/>
      <c r="F4" s="466" t="s">
        <v>71</v>
      </c>
      <c r="G4" s="464"/>
      <c r="H4" s="465"/>
      <c r="I4" s="465"/>
      <c r="J4" s="465"/>
      <c r="K4" s="464"/>
      <c r="L4" s="464"/>
      <c r="M4" s="465"/>
      <c r="N4" s="465"/>
      <c r="O4" s="467"/>
    </row>
    <row s="262" customFormat="1" customHeight="1" ht="34.5">
      <c r="A5" s="468" t="s">
        <v>72</v>
      </c>
      <c r="B5" s="469" t="s">
        <v>73</v>
      </c>
      <c r="C5" s="470" t="s">
        <v>74</v>
      </c>
      <c r="D5" s="470" t="s">
        <v>75</v>
      </c>
      <c r="E5" s="470" t="s">
        <v>76</v>
      </c>
      <c r="F5" s="469" t="s">
        <v>77</v>
      </c>
      <c r="G5" s="471" t="s">
        <v>73</v>
      </c>
      <c r="H5" s="470" t="s">
        <v>74</v>
      </c>
      <c r="I5" s="470" t="s">
        <v>75</v>
      </c>
      <c r="J5" s="470" t="s">
        <v>76</v>
      </c>
      <c r="K5" s="469" t="s">
        <v>78</v>
      </c>
      <c r="L5" s="469" t="s">
        <v>73</v>
      </c>
      <c r="M5" s="470" t="s">
        <v>74</v>
      </c>
      <c r="N5" s="470" t="s">
        <v>75</v>
      </c>
      <c r="O5" s="472" t="s">
        <v>76</v>
      </c>
    </row>
    <row s="263" customFormat="1" customHeight="1" ht="22.5">
      <c r="A6" s="473" t="s">
        <v>79</v>
      </c>
      <c r="B6" s="474"/>
      <c r="C6" s="475" t="s">
        <v>80</v>
      </c>
      <c r="D6" s="475" t="s">
        <v>81</v>
      </c>
      <c r="E6" s="475" t="s">
        <v>82</v>
      </c>
      <c r="F6" s="476" t="s">
        <v>79</v>
      </c>
      <c r="G6" s="474"/>
      <c r="H6" s="475" t="s">
        <v>83</v>
      </c>
      <c r="I6" s="475" t="s">
        <v>84</v>
      </c>
      <c r="J6" s="475" t="s">
        <v>85</v>
      </c>
      <c r="K6" s="476" t="s">
        <v>79</v>
      </c>
      <c r="L6" s="474"/>
      <c r="M6" s="475">
        <v>7</v>
      </c>
      <c r="N6" s="475">
        <v>8</v>
      </c>
      <c r="O6" s="477">
        <v>9</v>
      </c>
    </row>
    <row s="262" customFormat="1" customHeight="1" ht="22.5">
      <c r="A7" s="478" t="s">
        <v>86</v>
      </c>
      <c r="B7" s="474" t="s">
        <v>80</v>
      </c>
      <c r="C7" s="479">
        <v>15267034.71</v>
      </c>
      <c r="D7" s="479">
        <v>41628316.52</v>
      </c>
      <c r="E7" s="479">
        <v>41628316.52</v>
      </c>
      <c r="F7" s="480" t="s">
        <v>87</v>
      </c>
      <c r="G7" s="474" t="s">
        <v>88</v>
      </c>
      <c r="H7" s="481">
        <v>9888350.46</v>
      </c>
      <c r="I7" s="481">
        <v>11314813.32</v>
      </c>
      <c r="J7" s="479">
        <v>11314813.32</v>
      </c>
      <c r="K7" s="480" t="s">
        <v>89</v>
      </c>
      <c r="L7" s="482">
        <v>58</v>
      </c>
      <c r="M7" s="479">
        <f>M8+M9</f>
        <v>4341293.57</v>
      </c>
      <c r="N7" s="479">
        <f>N8+N9</f>
        <v>4698176.67</v>
      </c>
      <c r="O7" s="483">
        <f>O8+O9</f>
        <v>4698176.67</v>
      </c>
    </row>
    <row s="262" customFormat="1" customHeight="1" ht="22.5">
      <c r="A8" s="478" t="s">
        <v>90</v>
      </c>
      <c r="B8" s="474" t="s">
        <v>81</v>
      </c>
      <c r="C8" s="479">
        <v>9851900</v>
      </c>
      <c r="D8" s="479">
        <v>50853744.18</v>
      </c>
      <c r="E8" s="479">
        <v>50853744.18</v>
      </c>
      <c r="F8" s="480" t="s">
        <v>91</v>
      </c>
      <c r="G8" s="474" t="s">
        <v>92</v>
      </c>
      <c r="H8" s="481">
        <v>0</v>
      </c>
      <c r="I8" s="481">
        <v>0</v>
      </c>
      <c r="J8" s="479">
        <v>0</v>
      </c>
      <c r="K8" s="484" t="s">
        <v>93</v>
      </c>
      <c r="L8" s="482">
        <v>59</v>
      </c>
      <c r="M8" s="481">
        <v>3866637.39</v>
      </c>
      <c r="N8" s="481">
        <v>4254843.08</v>
      </c>
      <c r="O8" s="483">
        <v>4254843.08</v>
      </c>
    </row>
    <row s="262" customFormat="1" customHeight="1" ht="22.5">
      <c r="A9" s="485" t="s">
        <v>94</v>
      </c>
      <c r="B9" s="474" t="s">
        <v>82</v>
      </c>
      <c r="C9" s="479">
        <v>0</v>
      </c>
      <c r="D9" s="479">
        <v>0</v>
      </c>
      <c r="E9" s="479">
        <v>0</v>
      </c>
      <c r="F9" s="480" t="s">
        <v>95</v>
      </c>
      <c r="G9" s="474" t="s">
        <v>96</v>
      </c>
      <c r="H9" s="481">
        <v>0</v>
      </c>
      <c r="I9" s="481">
        <v>0</v>
      </c>
      <c r="J9" s="479">
        <v>0</v>
      </c>
      <c r="K9" s="484" t="s">
        <v>97</v>
      </c>
      <c r="L9" s="482">
        <v>60</v>
      </c>
      <c r="M9" s="481">
        <v>474656.18</v>
      </c>
      <c r="N9" s="481">
        <v>443333.59</v>
      </c>
      <c r="O9" s="483">
        <v>443333.59</v>
      </c>
    </row>
    <row s="262" customFormat="1" customHeight="1" ht="22.5">
      <c r="A10" s="485" t="s">
        <v>98</v>
      </c>
      <c r="B10" s="474" t="s">
        <v>83</v>
      </c>
      <c r="C10" s="481">
        <v>0</v>
      </c>
      <c r="D10" s="481">
        <v>0</v>
      </c>
      <c r="E10" s="479">
        <v>0</v>
      </c>
      <c r="F10" s="480" t="s">
        <v>99</v>
      </c>
      <c r="G10" s="474" t="s">
        <v>100</v>
      </c>
      <c r="H10" s="481">
        <v>0</v>
      </c>
      <c r="I10" s="481">
        <v>0</v>
      </c>
      <c r="J10" s="479">
        <v>0</v>
      </c>
      <c r="K10" s="484" t="s">
        <v>101</v>
      </c>
      <c r="L10" s="482">
        <v>61</v>
      </c>
      <c r="M10" s="481">
        <v>20777641.14</v>
      </c>
      <c r="N10" s="481">
        <v>87834177.96</v>
      </c>
      <c r="O10" s="483">
        <v>87926647.21</v>
      </c>
    </row>
    <row s="262" customFormat="1" customHeight="1" ht="22.5">
      <c r="A11" s="485" t="s">
        <v>102</v>
      </c>
      <c r="B11" s="474" t="s">
        <v>84</v>
      </c>
      <c r="C11" s="481">
        <v>0</v>
      </c>
      <c r="D11" s="481">
        <v>0</v>
      </c>
      <c r="E11" s="479">
        <v>0</v>
      </c>
      <c r="F11" s="480" t="s">
        <v>103</v>
      </c>
      <c r="G11" s="474" t="s">
        <v>104</v>
      </c>
      <c r="H11" s="481">
        <v>0</v>
      </c>
      <c r="I11" s="481">
        <v>0</v>
      </c>
      <c r="J11" s="479">
        <v>0</v>
      </c>
      <c r="K11" s="484" t="s">
        <v>105</v>
      </c>
      <c r="L11" s="482">
        <v>62</v>
      </c>
      <c r="M11" s="481">
        <v>0</v>
      </c>
      <c r="N11" s="481">
        <v>0</v>
      </c>
      <c r="O11" s="486">
        <v>0</v>
      </c>
    </row>
    <row s="262" customFormat="1" customHeight="1" ht="22.5">
      <c r="A12" s="485" t="s">
        <v>106</v>
      </c>
      <c r="B12" s="474" t="s">
        <v>85</v>
      </c>
      <c r="C12" s="481">
        <v>0</v>
      </c>
      <c r="D12" s="481">
        <v>0</v>
      </c>
      <c r="E12" s="479">
        <v>0</v>
      </c>
      <c r="F12" s="480" t="s">
        <v>107</v>
      </c>
      <c r="G12" s="474" t="s">
        <v>108</v>
      </c>
      <c r="H12" s="481">
        <v>0</v>
      </c>
      <c r="I12" s="481">
        <v>0</v>
      </c>
      <c r="J12" s="479">
        <v>0</v>
      </c>
      <c r="K12" s="480" t="s">
        <v>109</v>
      </c>
      <c r="L12" s="482">
        <v>63</v>
      </c>
      <c r="M12" s="481">
        <v>0</v>
      </c>
      <c r="N12" s="481">
        <v>0</v>
      </c>
      <c r="O12" s="483">
        <v>0</v>
      </c>
    </row>
    <row s="262" customFormat="1" customHeight="1" ht="22.5">
      <c r="A13" s="485" t="s">
        <v>110</v>
      </c>
      <c r="B13" s="474" t="s">
        <v>111</v>
      </c>
      <c r="C13" s="481">
        <v>0</v>
      </c>
      <c r="D13" s="481">
        <v>0</v>
      </c>
      <c r="E13" s="479">
        <v>0</v>
      </c>
      <c r="F13" s="480" t="s">
        <v>112</v>
      </c>
      <c r="G13" s="474" t="s">
        <v>113</v>
      </c>
      <c r="H13" s="481">
        <v>0</v>
      </c>
      <c r="I13" s="481">
        <v>0</v>
      </c>
      <c r="J13" s="479">
        <v>0</v>
      </c>
      <c r="K13" s="480" t="s">
        <v>114</v>
      </c>
      <c r="L13" s="482">
        <v>64</v>
      </c>
      <c r="M13" s="481">
        <v>0</v>
      </c>
      <c r="N13" s="481">
        <v>0</v>
      </c>
      <c r="O13" s="483">
        <v>0</v>
      </c>
    </row>
    <row s="262" customFormat="1" customHeight="1" ht="22.5">
      <c r="A14" s="485" t="s">
        <v>115</v>
      </c>
      <c r="B14" s="474" t="s">
        <v>116</v>
      </c>
      <c r="C14" s="481">
        <v>0</v>
      </c>
      <c r="D14" s="481">
        <v>0</v>
      </c>
      <c r="E14" s="479">
        <v>173136.68</v>
      </c>
      <c r="F14" s="480" t="s">
        <v>117</v>
      </c>
      <c r="G14" s="474" t="s">
        <v>118</v>
      </c>
      <c r="H14" s="481">
        <v>437249.44</v>
      </c>
      <c r="I14" s="481">
        <v>456820.64</v>
      </c>
      <c r="J14" s="479">
        <v>456820.64</v>
      </c>
      <c r="K14" s="480" t="s">
        <v>119</v>
      </c>
      <c r="L14" s="482">
        <v>65</v>
      </c>
      <c r="M14" s="481">
        <v>0</v>
      </c>
      <c r="N14" s="481">
        <v>0</v>
      </c>
      <c r="O14" s="483">
        <v>0</v>
      </c>
    </row>
    <row s="262" customFormat="1" customHeight="1" ht="22.5">
      <c r="A15" s="485"/>
      <c r="B15" s="474" t="s">
        <v>120</v>
      </c>
      <c r="C15" s="487"/>
      <c r="D15" s="488"/>
      <c r="E15" s="487"/>
      <c r="F15" s="480" t="s">
        <v>121</v>
      </c>
      <c r="G15" s="474" t="s">
        <v>122</v>
      </c>
      <c r="H15" s="481">
        <v>180656.59</v>
      </c>
      <c r="I15" s="481">
        <v>188615.49</v>
      </c>
      <c r="J15" s="479">
        <v>188615.49</v>
      </c>
      <c r="K15" s="489"/>
      <c r="L15" s="482">
        <v>66</v>
      </c>
      <c r="M15" s="487"/>
      <c r="N15" s="487"/>
      <c r="O15" s="490"/>
    </row>
    <row s="262" customFormat="1" customHeight="1" ht="22.5">
      <c r="A16" s="491"/>
      <c r="B16" s="474" t="s">
        <v>123</v>
      </c>
      <c r="C16" s="487"/>
      <c r="D16" s="488"/>
      <c r="E16" s="487"/>
      <c r="F16" s="480" t="s">
        <v>124</v>
      </c>
      <c r="G16" s="474" t="s">
        <v>125</v>
      </c>
      <c r="H16" s="481">
        <v>0</v>
      </c>
      <c r="I16" s="481">
        <v>0</v>
      </c>
      <c r="J16" s="479">
        <v>0</v>
      </c>
      <c r="K16" s="471"/>
      <c r="L16" s="482">
        <v>67</v>
      </c>
      <c r="M16" s="487"/>
      <c r="N16" s="487"/>
      <c r="O16" s="490"/>
    </row>
    <row s="262" customFormat="1" customHeight="1" ht="22.5">
      <c r="A17" s="492"/>
      <c r="B17" s="474" t="s">
        <v>126</v>
      </c>
      <c r="C17" s="487"/>
      <c r="D17" s="488"/>
      <c r="E17" s="487"/>
      <c r="F17" s="480" t="s">
        <v>127</v>
      </c>
      <c r="G17" s="474" t="s">
        <v>128</v>
      </c>
      <c r="H17" s="481">
        <v>8999100</v>
      </c>
      <c r="I17" s="481">
        <v>40232415.65</v>
      </c>
      <c r="J17" s="479">
        <v>40232415.65</v>
      </c>
      <c r="K17" s="471" t="s">
        <v>129</v>
      </c>
      <c r="L17" s="482">
        <v>68</v>
      </c>
      <c r="M17" s="139" t="s">
        <v>130</v>
      </c>
      <c r="N17" s="139" t="s">
        <v>130</v>
      </c>
      <c r="O17" s="483">
        <f>SUM(O18:O27)</f>
        <v>92624823.88</v>
      </c>
    </row>
    <row s="262" customFormat="1" customHeight="1" ht="22.5">
      <c r="A18" s="492"/>
      <c r="B18" s="474" t="s">
        <v>131</v>
      </c>
      <c r="C18" s="487"/>
      <c r="D18" s="488"/>
      <c r="E18" s="487"/>
      <c r="F18" s="480" t="s">
        <v>132</v>
      </c>
      <c r="G18" s="474" t="s">
        <v>133</v>
      </c>
      <c r="H18" s="481">
        <v>0</v>
      </c>
      <c r="I18" s="481">
        <v>0</v>
      </c>
      <c r="J18" s="479">
        <v>0</v>
      </c>
      <c r="K18" s="484" t="s">
        <v>134</v>
      </c>
      <c r="L18" s="482">
        <v>69</v>
      </c>
      <c r="M18" s="139" t="s">
        <v>130</v>
      </c>
      <c r="N18" s="139" t="s">
        <v>130</v>
      </c>
      <c r="O18" s="483">
        <v>7328878.48</v>
      </c>
    </row>
    <row s="262" customFormat="1" customHeight="1" ht="22.5">
      <c r="A19" s="492"/>
      <c r="B19" s="474" t="s">
        <v>135</v>
      </c>
      <c r="C19" s="487"/>
      <c r="D19" s="488"/>
      <c r="E19" s="487"/>
      <c r="F19" s="480" t="s">
        <v>136</v>
      </c>
      <c r="G19" s="474" t="s">
        <v>137</v>
      </c>
      <c r="H19" s="481">
        <v>0</v>
      </c>
      <c r="I19" s="481">
        <v>0</v>
      </c>
      <c r="J19" s="479">
        <v>0</v>
      </c>
      <c r="K19" s="484" t="s">
        <v>138</v>
      </c>
      <c r="L19" s="482">
        <v>70</v>
      </c>
      <c r="M19" s="139" t="s">
        <v>130</v>
      </c>
      <c r="N19" s="139" t="s">
        <v>130</v>
      </c>
      <c r="O19" s="483">
        <v>8558003.03</v>
      </c>
    </row>
    <row s="262" customFormat="1" customHeight="1" ht="22.5">
      <c r="A20" s="492"/>
      <c r="B20" s="474" t="s">
        <v>139</v>
      </c>
      <c r="C20" s="487"/>
      <c r="D20" s="488"/>
      <c r="E20" s="487"/>
      <c r="F20" s="480" t="s">
        <v>140</v>
      </c>
      <c r="G20" s="474" t="s">
        <v>141</v>
      </c>
      <c r="H20" s="481">
        <v>0</v>
      </c>
      <c r="I20" s="481">
        <v>0</v>
      </c>
      <c r="J20" s="479">
        <v>0</v>
      </c>
      <c r="K20" s="484" t="s">
        <v>142</v>
      </c>
      <c r="L20" s="482">
        <v>71</v>
      </c>
      <c r="M20" s="139" t="s">
        <v>130</v>
      </c>
      <c r="N20" s="139" t="s">
        <v>130</v>
      </c>
      <c r="O20" s="483">
        <v>0</v>
      </c>
    </row>
    <row s="262" customFormat="1" customHeight="1" ht="22.5">
      <c r="A21" s="492"/>
      <c r="B21" s="474" t="s">
        <v>143</v>
      </c>
      <c r="C21" s="487"/>
      <c r="D21" s="488"/>
      <c r="E21" s="487"/>
      <c r="F21" s="480" t="s">
        <v>144</v>
      </c>
      <c r="G21" s="474" t="s">
        <v>145</v>
      </c>
      <c r="H21" s="481">
        <v>0</v>
      </c>
      <c r="I21" s="481">
        <v>443247</v>
      </c>
      <c r="J21" s="479">
        <v>443247</v>
      </c>
      <c r="K21" s="484" t="s">
        <v>146</v>
      </c>
      <c r="L21" s="482">
        <v>72</v>
      </c>
      <c r="M21" s="139" t="s">
        <v>130</v>
      </c>
      <c r="N21" s="139" t="s">
        <v>130</v>
      </c>
      <c r="O21" s="483">
        <v>0</v>
      </c>
    </row>
    <row s="262" customFormat="1" customHeight="1" ht="22.5">
      <c r="A22" s="492"/>
      <c r="B22" s="474" t="s">
        <v>147</v>
      </c>
      <c r="C22" s="487"/>
      <c r="D22" s="488"/>
      <c r="E22" s="487"/>
      <c r="F22" s="480" t="s">
        <v>148</v>
      </c>
      <c r="G22" s="474" t="s">
        <v>149</v>
      </c>
      <c r="H22" s="481">
        <v>0</v>
      </c>
      <c r="I22" s="481">
        <v>0</v>
      </c>
      <c r="J22" s="479">
        <v>0</v>
      </c>
      <c r="K22" s="484" t="s">
        <v>150</v>
      </c>
      <c r="L22" s="482">
        <v>73</v>
      </c>
      <c r="M22" s="139" t="s">
        <v>130</v>
      </c>
      <c r="N22" s="139" t="s">
        <v>130</v>
      </c>
      <c r="O22" s="483">
        <v>0</v>
      </c>
    </row>
    <row s="262" customFormat="1" customHeight="1" ht="22.5">
      <c r="A23" s="492"/>
      <c r="B23" s="474" t="s">
        <v>151</v>
      </c>
      <c r="C23" s="487"/>
      <c r="D23" s="488"/>
      <c r="E23" s="493"/>
      <c r="F23" s="484" t="s">
        <v>152</v>
      </c>
      <c r="G23" s="474" t="s">
        <v>153</v>
      </c>
      <c r="H23" s="481">
        <v>0</v>
      </c>
      <c r="I23" s="481">
        <v>0</v>
      </c>
      <c r="J23" s="479">
        <v>0</v>
      </c>
      <c r="K23" s="484" t="s">
        <v>154</v>
      </c>
      <c r="L23" s="482">
        <v>74</v>
      </c>
      <c r="M23" s="139" t="s">
        <v>130</v>
      </c>
      <c r="N23" s="139" t="s">
        <v>130</v>
      </c>
      <c r="O23" s="483">
        <v>42075101.23</v>
      </c>
    </row>
    <row s="262" customFormat="1" customHeight="1" ht="22.5">
      <c r="A24" s="492"/>
      <c r="B24" s="474" t="s">
        <v>155</v>
      </c>
      <c r="C24" s="487"/>
      <c r="D24" s="488"/>
      <c r="E24" s="493"/>
      <c r="F24" s="480" t="s">
        <v>156</v>
      </c>
      <c r="G24" s="474" t="s">
        <v>157</v>
      </c>
      <c r="H24" s="481">
        <v>0</v>
      </c>
      <c r="I24" s="481">
        <v>0</v>
      </c>
      <c r="J24" s="479">
        <v>0</v>
      </c>
      <c r="K24" s="484" t="s">
        <v>158</v>
      </c>
      <c r="L24" s="482">
        <v>75</v>
      </c>
      <c r="M24" s="139" t="s">
        <v>130</v>
      </c>
      <c r="N24" s="139" t="s">
        <v>130</v>
      </c>
      <c r="O24" s="483">
        <v>0</v>
      </c>
    </row>
    <row s="262" customFormat="1" customHeight="1" ht="22.5">
      <c r="A25" s="492"/>
      <c r="B25" s="474" t="s">
        <v>159</v>
      </c>
      <c r="C25" s="487"/>
      <c r="D25" s="488"/>
      <c r="E25" s="493"/>
      <c r="F25" s="480" t="s">
        <v>160</v>
      </c>
      <c r="G25" s="474" t="s">
        <v>161</v>
      </c>
      <c r="H25" s="481">
        <v>327937.08</v>
      </c>
      <c r="I25" s="481">
        <v>341978.93</v>
      </c>
      <c r="J25" s="479">
        <v>341978.93</v>
      </c>
      <c r="K25" s="484" t="s">
        <v>162</v>
      </c>
      <c r="L25" s="482">
        <v>76</v>
      </c>
      <c r="M25" s="139" t="s">
        <v>130</v>
      </c>
      <c r="N25" s="139" t="s">
        <v>130</v>
      </c>
      <c r="O25" s="483">
        <v>34662841.14</v>
      </c>
    </row>
    <row s="262" customFormat="1" customHeight="1" ht="22.5">
      <c r="A26" s="492"/>
      <c r="B26" s="474" t="s">
        <v>163</v>
      </c>
      <c r="C26" s="487"/>
      <c r="D26" s="488"/>
      <c r="E26" s="493"/>
      <c r="F26" s="484" t="s">
        <v>164</v>
      </c>
      <c r="G26" s="474" t="s">
        <v>165</v>
      </c>
      <c r="H26" s="481">
        <v>0</v>
      </c>
      <c r="I26" s="481">
        <v>0</v>
      </c>
      <c r="J26" s="494">
        <v>0</v>
      </c>
      <c r="K26" s="484" t="s">
        <v>166</v>
      </c>
      <c r="L26" s="482">
        <v>77</v>
      </c>
      <c r="M26" s="139" t="s">
        <v>130</v>
      </c>
      <c r="N26" s="139" t="s">
        <v>130</v>
      </c>
      <c r="O26" s="483">
        <v>0</v>
      </c>
    </row>
    <row s="262" customFormat="1" customHeight="1" ht="22.5">
      <c r="A27" s="492"/>
      <c r="B27" s="474" t="s">
        <v>167</v>
      </c>
      <c r="C27" s="487"/>
      <c r="D27" s="488"/>
      <c r="E27" s="493"/>
      <c r="F27" s="484" t="s">
        <v>168</v>
      </c>
      <c r="G27" s="474" t="s">
        <v>169</v>
      </c>
      <c r="H27" s="481">
        <v>0</v>
      </c>
      <c r="I27" s="481">
        <v>0</v>
      </c>
      <c r="J27" s="479">
        <v>0</v>
      </c>
      <c r="K27" s="484" t="s">
        <v>170</v>
      </c>
      <c r="L27" s="482">
        <v>78</v>
      </c>
      <c r="M27" s="139" t="s">
        <v>130</v>
      </c>
      <c r="N27" s="139" t="s">
        <v>130</v>
      </c>
      <c r="O27" s="483">
        <v>0</v>
      </c>
    </row>
    <row s="262" customFormat="1" customHeight="1" ht="22.5">
      <c r="A28" s="492"/>
      <c r="B28" s="474" t="s">
        <v>171</v>
      </c>
      <c r="C28" s="487"/>
      <c r="D28" s="488"/>
      <c r="E28" s="493"/>
      <c r="F28" s="484" t="s">
        <v>172</v>
      </c>
      <c r="G28" s="474" t="s">
        <v>173</v>
      </c>
      <c r="H28" s="481">
        <v>0</v>
      </c>
      <c r="I28" s="481">
        <v>0</v>
      </c>
      <c r="J28" s="479">
        <v>0</v>
      </c>
      <c r="K28" s="484"/>
      <c r="L28" s="482">
        <v>79</v>
      </c>
      <c r="M28" s="487"/>
      <c r="N28" s="487"/>
      <c r="O28" s="490"/>
    </row>
    <row s="262" customFormat="1" customHeight="1" ht="22.5">
      <c r="A29" s="492"/>
      <c r="B29" s="474" t="s">
        <v>174</v>
      </c>
      <c r="C29" s="487"/>
      <c r="D29" s="488"/>
      <c r="E29" s="493"/>
      <c r="F29" s="480" t="s">
        <v>175</v>
      </c>
      <c r="G29" s="474" t="s">
        <v>176</v>
      </c>
      <c r="H29" s="481">
        <v>5285641.14</v>
      </c>
      <c r="I29" s="481">
        <v>39554463.6</v>
      </c>
      <c r="J29" s="479">
        <v>39646932.85</v>
      </c>
      <c r="K29" s="484"/>
      <c r="L29" s="482">
        <v>80</v>
      </c>
      <c r="M29" s="487"/>
      <c r="N29" s="487"/>
      <c r="O29" s="490"/>
    </row>
    <row s="262" customFormat="1" customHeight="1" ht="22.5">
      <c r="A30" s="492"/>
      <c r="B30" s="474" t="s">
        <v>177</v>
      </c>
      <c r="C30" s="487"/>
      <c r="D30" s="488"/>
      <c r="E30" s="493"/>
      <c r="F30" s="480" t="s">
        <v>178</v>
      </c>
      <c r="G30" s="474" t="s">
        <v>179</v>
      </c>
      <c r="H30" s="481">
        <v>0</v>
      </c>
      <c r="I30" s="481">
        <v>0</v>
      </c>
      <c r="J30" s="479">
        <v>0</v>
      </c>
      <c r="K30" s="484"/>
      <c r="L30" s="482">
        <v>81</v>
      </c>
      <c r="M30" s="487"/>
      <c r="N30" s="487"/>
      <c r="O30" s="490"/>
    </row>
    <row s="262" customFormat="1" customHeight="1" ht="22.5">
      <c r="A31" s="495"/>
      <c r="B31" s="474" t="s">
        <v>180</v>
      </c>
      <c r="C31" s="487"/>
      <c r="D31" s="488"/>
      <c r="E31" s="487"/>
      <c r="F31" s="480" t="s">
        <v>181</v>
      </c>
      <c r="G31" s="474" t="s">
        <v>182</v>
      </c>
      <c r="H31" s="481">
        <v>0</v>
      </c>
      <c r="I31" s="481">
        <v>0</v>
      </c>
      <c r="J31" s="479">
        <v>0</v>
      </c>
      <c r="K31" s="484"/>
      <c r="L31" s="482">
        <v>82</v>
      </c>
      <c r="M31" s="487"/>
      <c r="N31" s="487"/>
      <c r="O31" s="490"/>
    </row>
    <row s="262" customFormat="1" customHeight="1" ht="22.5">
      <c r="A32" s="495"/>
      <c r="B32" s="474" t="s">
        <v>183</v>
      </c>
      <c r="C32" s="487"/>
      <c r="D32" s="488"/>
      <c r="E32" s="487"/>
      <c r="F32" s="480" t="s">
        <v>184</v>
      </c>
      <c r="G32" s="474" t="s">
        <v>185</v>
      </c>
      <c r="H32" s="481">
        <v>0</v>
      </c>
      <c r="I32" s="481">
        <v>0</v>
      </c>
      <c r="J32" s="479">
        <v>0</v>
      </c>
      <c r="K32" s="484"/>
      <c r="L32" s="482">
        <v>83</v>
      </c>
      <c r="M32" s="487"/>
      <c r="N32" s="487"/>
      <c r="O32" s="490"/>
    </row>
    <row s="262" customFormat="1" customHeight="1" ht="22.5">
      <c r="A33" s="496" t="s">
        <v>186</v>
      </c>
      <c r="B33" s="474" t="s">
        <v>187</v>
      </c>
      <c r="C33" s="479">
        <f>SUM(C7:C14)</f>
        <v>25118934.71</v>
      </c>
      <c r="D33" s="497">
        <f>SUM(D7:D14)</f>
        <v>92482060.7</v>
      </c>
      <c r="E33" s="479">
        <f>SUM(E7:E14)</f>
        <v>92655197.38</v>
      </c>
      <c r="F33" s="498" t="s">
        <v>188</v>
      </c>
      <c r="G33" s="499"/>
      <c r="H33" s="500"/>
      <c r="I33" s="500"/>
      <c r="J33" s="500"/>
      <c r="K33" s="499"/>
      <c r="L33" s="482">
        <v>84</v>
      </c>
      <c r="M33" s="479">
        <f>SUM(H7:H32)</f>
        <v>25118934.71</v>
      </c>
      <c r="N33" s="479">
        <f>SUM(I7:I32)</f>
        <v>92532354.63</v>
      </c>
      <c r="O33" s="483">
        <f>SUM(J7:J32)</f>
        <v>92624823.88</v>
      </c>
    </row>
    <row s="262" customFormat="1" customHeight="1" ht="22.5">
      <c r="A34" s="492" t="s">
        <v>189</v>
      </c>
      <c r="B34" s="474" t="s">
        <v>190</v>
      </c>
      <c r="C34" s="481">
        <v>0</v>
      </c>
      <c r="D34" s="481">
        <v>0</v>
      </c>
      <c r="E34" s="479">
        <v>0</v>
      </c>
      <c r="F34" s="501" t="s">
        <v>191</v>
      </c>
      <c r="G34" s="501"/>
      <c r="H34" s="502"/>
      <c r="I34" s="502"/>
      <c r="J34" s="502"/>
      <c r="K34" s="501"/>
      <c r="L34" s="482">
        <v>85</v>
      </c>
      <c r="M34" s="503" t="s">
        <v>130</v>
      </c>
      <c r="N34" s="503" t="s">
        <v>130</v>
      </c>
      <c r="O34" s="483">
        <v>0</v>
      </c>
    </row>
    <row s="262" customFormat="1" customHeight="1" ht="22.5">
      <c r="A35" s="492" t="s">
        <v>192</v>
      </c>
      <c r="B35" s="474" t="s">
        <v>193</v>
      </c>
      <c r="C35" s="481">
        <v>0</v>
      </c>
      <c r="D35" s="481">
        <v>50293.93</v>
      </c>
      <c r="E35" s="479">
        <v>50293.93</v>
      </c>
      <c r="F35" s="471" t="s">
        <v>194</v>
      </c>
      <c r="G35" s="471"/>
      <c r="H35" s="470"/>
      <c r="I35" s="470"/>
      <c r="J35" s="470"/>
      <c r="K35" s="471"/>
      <c r="L35" s="482">
        <v>86</v>
      </c>
      <c r="M35" s="481">
        <v>0</v>
      </c>
      <c r="N35" s="481">
        <v>0</v>
      </c>
      <c r="O35" s="483">
        <v>80667.43</v>
      </c>
    </row>
    <row s="262" customFormat="1" customHeight="1" ht="22.5">
      <c r="A36" s="495"/>
      <c r="B36" s="474" t="s">
        <v>195</v>
      </c>
      <c r="C36" s="487"/>
      <c r="D36" s="488"/>
      <c r="E36" s="487"/>
      <c r="F36" s="499" t="s">
        <v>196</v>
      </c>
      <c r="G36" s="499"/>
      <c r="H36" s="500"/>
      <c r="I36" s="500"/>
      <c r="J36" s="500"/>
      <c r="K36" s="499"/>
      <c r="L36" s="482">
        <v>87</v>
      </c>
      <c r="M36" s="504"/>
      <c r="N36" s="504"/>
      <c r="O36" s="490"/>
    </row>
    <row s="262" customFormat="1" customHeight="1" ht="22.5">
      <c r="A37" s="505" t="s">
        <v>197</v>
      </c>
      <c r="B37" s="506" t="s">
        <v>198</v>
      </c>
      <c r="C37" s="507">
        <f>SUM(C33:C35)</f>
        <v>25118934.71</v>
      </c>
      <c r="D37" s="507">
        <f>SUM(D33:D35)</f>
        <v>92532354.63</v>
      </c>
      <c r="E37" s="507">
        <f>SUM(E33:E35)</f>
        <v>92705491.31</v>
      </c>
      <c r="F37" s="508" t="s">
        <v>197</v>
      </c>
      <c r="G37" s="508"/>
      <c r="H37" s="509"/>
      <c r="I37" s="509"/>
      <c r="J37" s="509"/>
      <c r="K37" s="508"/>
      <c r="L37" s="510">
        <v>88</v>
      </c>
      <c r="M37" s="507">
        <f>SUM(M33:M35)</f>
        <v>25118934.71</v>
      </c>
      <c r="N37" s="507">
        <f>SUM(N33:N35)</f>
        <v>92532354.63</v>
      </c>
      <c r="O37" s="511">
        <f>SUM(O33:O35)</f>
        <v>92705491.31</v>
      </c>
    </row>
    <row s="262" customFormat="1" customHeight="1" ht="18">
      <c r="A38" s="95" t="s">
        <v>199</v>
      </c>
      <c r="B38" s="81"/>
      <c r="C38" s="318"/>
      <c r="D38" s="318"/>
      <c r="E38" s="318"/>
      <c r="H38" s="318"/>
      <c r="I38" s="318"/>
      <c r="J38" s="318"/>
      <c r="M38" s="318"/>
      <c r="N38" s="318"/>
      <c r="O38" s="318"/>
    </row>
    <row s="262" customFormat="1" customHeight="1" ht="15">
      <c r="B39" s="264"/>
      <c r="C39" s="316"/>
      <c r="D39" s="316"/>
      <c r="E39" s="316"/>
      <c r="F39" s="264"/>
      <c r="G39" s="264"/>
      <c r="H39" s="316"/>
      <c r="I39" s="316"/>
      <c r="J39" s="316"/>
      <c r="M39" s="318"/>
      <c r="N39" s="318"/>
      <c r="O39" s="318"/>
    </row>
    <row s="262" customFormat="1" customHeight="1" ht="15">
      <c r="B40" s="264"/>
      <c r="C40" s="316"/>
      <c r="D40" s="316"/>
      <c r="E40" s="316"/>
      <c r="F40" s="264"/>
      <c r="G40" s="264"/>
      <c r="H40" s="316"/>
      <c r="I40" s="316"/>
      <c r="J40" s="316"/>
      <c r="M40" s="318"/>
      <c r="N40" s="318"/>
      <c r="O40" s="318"/>
    </row>
    <row s="262" customFormat="1" customHeight="1" ht="14.25">
      <c r="B41" s="264"/>
      <c r="C41" s="316"/>
      <c r="D41" s="316"/>
      <c r="E41" s="316"/>
      <c r="F41" s="264"/>
      <c r="G41" s="264"/>
      <c r="H41" s="316"/>
      <c r="I41" s="316"/>
      <c r="J41" s="316"/>
      <c r="M41" s="318"/>
      <c r="N41" s="318"/>
      <c r="O41" s="318"/>
    </row>
    <row s="262" customFormat="1" customHeight="1" ht="14.25">
      <c r="A42" s="264"/>
      <c r="B42" s="264"/>
      <c r="C42" s="316"/>
      <c r="D42" s="316"/>
      <c r="E42" s="316"/>
      <c r="F42" s="264"/>
      <c r="G42" s="264"/>
      <c r="H42" s="316"/>
      <c r="I42" s="316"/>
      <c r="J42" s="316"/>
      <c r="K42" s="264"/>
      <c r="L42" s="264"/>
      <c r="M42" s="316"/>
      <c r="N42" s="316"/>
      <c r="O42" s="316"/>
    </row>
  </sheetData>
  <mergeCells count="11">
    <mergeCell ref="A1:O1"/>
    <mergeCell ref="N2:O2"/>
    <mergeCell ref="N3:O3"/>
    <mergeCell ref="A4:E4"/>
    <mergeCell ref="F4:O4"/>
    <mergeCell ref="F33:K33"/>
    <mergeCell ref="F34:K34"/>
    <mergeCell ref="F35:K35"/>
    <mergeCell ref="F36:K36"/>
    <mergeCell ref="F37:K37"/>
    <mergeCell ref="A3:C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19F58-4608-9AA9-8C62-51969BA8FF88}" mc:Ignorable="x14ac xr xr2 xr3">
  <sheetPr>
    <pageSetUpPr fitToPage="1"/>
  </sheetPr>
  <dimension ref="A1:AG39"/>
  <sheetViews>
    <sheetView topLeftCell="A1" showGridLines="0" workbookViewId="0">
      <pane ySplit="7" topLeftCell="A8" activePane="bottomLeft" state="frozen"/>
      <selection pane="bottomLeft" activeCell="A1" sqref="A1:AF1"/>
    </sheetView>
  </sheetViews>
  <sheetFormatPr defaultColWidth="9.00390625" customHeight="1" defaultRowHeight="14.25"/>
  <cols>
    <col min="1" max="1" style="264" width="22.50390625" customWidth="1"/>
    <col min="2" max="2" style="264" width="3.50390625" customWidth="1"/>
    <col min="3" max="3" style="562" width="15.00390625" customWidth="1"/>
    <col min="4" max="4" style="562" width="15.00390625" customWidth="1"/>
    <col min="5" max="5" style="562" width="15.00390625" customWidth="1"/>
    <col min="6" max="6" style="562" width="27.375" customWidth="1"/>
    <col min="7" max="7" style="264" width="3.50390625" customWidth="1"/>
    <col min="8" max="8" style="562" width="15.00390625" customWidth="1"/>
    <col min="9" max="9" style="562" width="15.00390625" customWidth="1"/>
    <col min="10" max="10" style="562" width="15.00390625" customWidth="1"/>
    <col min="11" max="11" style="562" width="15.00390625" customWidth="1"/>
    <col min="12" max="12" style="562" width="15.00390625" customWidth="1"/>
    <col min="13" max="13" style="562" width="15.00390625" customWidth="1"/>
    <col min="14" max="14" style="562" width="15.00390625" customWidth="1"/>
    <col min="15" max="15" style="562" width="15.00390625" customWidth="1"/>
    <col min="16" max="16" style="562" width="15.00390625" customWidth="1"/>
    <col min="17" max="17" style="562" width="15.00390625" customWidth="1"/>
    <col min="18" max="18" style="562" width="15.00390625" customWidth="1"/>
    <col min="19" max="19" style="562" width="15.00390625" customWidth="1"/>
    <col min="20" max="20" style="562" width="22.50390625" customWidth="1"/>
    <col min="21" max="21" style="264" width="3.50390625" customWidth="1"/>
    <col min="22" max="22" style="562" width="15.00390625" customWidth="1"/>
    <col min="23" max="23" style="562" width="15.00390625" customWidth="1"/>
    <col min="24" max="24" style="562" width="15.00390625" customWidth="1"/>
    <col min="25" max="25" style="562" width="15.00390625" customWidth="1"/>
    <col min="26" max="26" style="562" width="15.00390625" customWidth="1"/>
    <col min="27" max="27" style="562" width="15.00390625" customWidth="1"/>
    <col min="28" max="28" style="562" width="15.00390625" customWidth="1"/>
    <col min="29" max="29" style="562" width="15.00390625" customWidth="1"/>
    <col min="30" max="30" style="562" width="15.00390625" customWidth="1"/>
    <col min="31" max="31" style="562" width="15.00390625" customWidth="1"/>
    <col min="32" max="32" style="562" width="15.00390625" customWidth="1"/>
    <col min="33" max="33" style="563" width="15.00390625" customWidth="1"/>
  </cols>
  <sheetData>
    <row s="261" customFormat="1" customHeight="1" ht="21">
      <c r="A1" s="512" t="s">
        <v>200</v>
      </c>
      <c r="B1" s="512"/>
      <c r="C1" s="513"/>
      <c r="D1" s="513"/>
      <c r="E1" s="513"/>
      <c r="F1" s="513"/>
      <c r="G1" s="512"/>
      <c r="H1" s="513"/>
      <c r="I1" s="513"/>
      <c r="J1" s="513"/>
      <c r="K1" s="513"/>
      <c r="L1" s="513"/>
      <c r="M1" s="513"/>
      <c r="N1" s="513"/>
      <c r="O1" s="513"/>
      <c r="P1" s="513"/>
      <c r="Q1" s="513"/>
      <c r="R1" s="513"/>
      <c r="S1" s="513"/>
      <c r="T1" s="513"/>
      <c r="U1" s="512"/>
      <c r="V1" s="513"/>
      <c r="W1" s="513"/>
      <c r="X1" s="513"/>
      <c r="Y1" s="513"/>
      <c r="Z1" s="513"/>
      <c r="AA1" s="513"/>
      <c r="AB1" s="513"/>
      <c r="AC1" s="513"/>
      <c r="AD1" s="513"/>
      <c r="AE1" s="513"/>
      <c r="AF1" s="513"/>
      <c r="AG1" s="513"/>
    </row>
    <row s="262" customFormat="1" customHeight="1" ht="18">
      <c r="A2" s="262"/>
      <c r="B2" s="262"/>
      <c r="C2" s="514"/>
      <c r="D2" s="514"/>
      <c r="E2" s="514"/>
      <c r="F2" s="514"/>
      <c r="G2" s="262"/>
      <c r="H2" s="514"/>
      <c r="I2" s="514"/>
      <c r="J2" s="514"/>
      <c r="K2" s="514"/>
      <c r="L2" s="514"/>
      <c r="M2" s="514"/>
      <c r="N2" s="514"/>
      <c r="O2" s="514"/>
      <c r="P2" s="514"/>
      <c r="Q2" s="514"/>
      <c r="R2" s="514"/>
      <c r="S2" s="514"/>
      <c r="T2" s="514"/>
      <c r="U2" s="262"/>
      <c r="V2" s="514"/>
      <c r="W2" s="514"/>
      <c r="X2" s="514"/>
      <c r="Y2" s="514"/>
      <c r="Z2" s="514"/>
      <c r="AA2" s="514"/>
      <c r="AB2" s="514"/>
      <c r="AC2" s="514"/>
      <c r="AD2" s="514"/>
      <c r="AE2" s="514"/>
      <c r="AF2" s="514"/>
      <c r="AG2" s="514" t="s">
        <v>201</v>
      </c>
    </row>
    <row s="262" customFormat="1" customHeight="1" ht="18">
      <c r="A3" s="299" t="s">
        <v>68</v>
      </c>
      <c r="B3" s="262"/>
      <c r="C3" s="514"/>
      <c r="D3" s="514"/>
      <c r="E3" s="514"/>
      <c r="F3" s="514"/>
      <c r="G3" s="262"/>
      <c r="H3" s="514"/>
      <c r="I3" s="514"/>
      <c r="J3" s="514"/>
      <c r="K3" s="514"/>
      <c r="L3" s="514"/>
      <c r="M3" s="514"/>
      <c r="N3" s="514"/>
      <c r="O3" s="514"/>
      <c r="P3" s="514"/>
      <c r="Q3" s="514"/>
      <c r="R3" s="514"/>
      <c r="S3" s="514"/>
      <c r="T3" s="514"/>
      <c r="U3" s="262"/>
      <c r="V3" s="514"/>
      <c r="W3" s="514"/>
      <c r="X3" s="514"/>
      <c r="Y3" s="514"/>
      <c r="Z3" s="514"/>
      <c r="AA3" s="514"/>
      <c r="AB3" s="514"/>
      <c r="AC3" s="514"/>
      <c r="AD3" s="514"/>
      <c r="AE3" s="514"/>
      <c r="AF3" s="514"/>
      <c r="AG3" s="514" t="s">
        <v>69</v>
      </c>
    </row>
    <row s="262" customFormat="1" customHeight="1" ht="22.5">
      <c r="A4" s="515" t="s">
        <v>70</v>
      </c>
      <c r="B4" s="516"/>
      <c r="C4" s="517"/>
      <c r="D4" s="517"/>
      <c r="E4" s="517"/>
      <c r="F4" s="517" t="s">
        <v>71</v>
      </c>
      <c r="G4" s="516"/>
      <c r="H4" s="517"/>
      <c r="I4" s="517"/>
      <c r="J4" s="517"/>
      <c r="K4" s="517"/>
      <c r="L4" s="517"/>
      <c r="M4" s="517"/>
      <c r="N4" s="517"/>
      <c r="O4" s="517"/>
      <c r="P4" s="517"/>
      <c r="Q4" s="517"/>
      <c r="R4" s="517"/>
      <c r="S4" s="517"/>
      <c r="T4" s="517" t="s">
        <v>71</v>
      </c>
      <c r="U4" s="516"/>
      <c r="V4" s="517"/>
      <c r="W4" s="517"/>
      <c r="X4" s="517"/>
      <c r="Y4" s="517"/>
      <c r="Z4" s="517"/>
      <c r="AA4" s="517"/>
      <c r="AB4" s="517"/>
      <c r="AC4" s="517"/>
      <c r="AD4" s="517"/>
      <c r="AE4" s="517"/>
      <c r="AF4" s="517"/>
      <c r="AG4" s="518"/>
    </row>
    <row s="262" customFormat="1" customHeight="1" ht="18">
      <c r="A5" s="519" t="s">
        <v>72</v>
      </c>
      <c r="B5" s="520" t="s">
        <v>73</v>
      </c>
      <c r="C5" s="521" t="s">
        <v>74</v>
      </c>
      <c r="D5" s="521" t="s">
        <v>75</v>
      </c>
      <c r="E5" s="521" t="s">
        <v>76</v>
      </c>
      <c r="F5" s="521" t="s">
        <v>202</v>
      </c>
      <c r="G5" s="520" t="s">
        <v>73</v>
      </c>
      <c r="H5" s="521" t="s">
        <v>74</v>
      </c>
      <c r="I5" s="521"/>
      <c r="J5" s="521"/>
      <c r="K5" s="521"/>
      <c r="L5" s="521" t="s">
        <v>75</v>
      </c>
      <c r="M5" s="521"/>
      <c r="N5" s="521"/>
      <c r="O5" s="521"/>
      <c r="P5" s="521" t="s">
        <v>76</v>
      </c>
      <c r="Q5" s="521"/>
      <c r="R5" s="521"/>
      <c r="S5" s="521"/>
      <c r="T5" s="521" t="s">
        <v>203</v>
      </c>
      <c r="U5" s="520" t="s">
        <v>73</v>
      </c>
      <c r="V5" s="521" t="s">
        <v>74</v>
      </c>
      <c r="W5" s="521"/>
      <c r="X5" s="521"/>
      <c r="Y5" s="521"/>
      <c r="Z5" s="521" t="s">
        <v>75</v>
      </c>
      <c r="AA5" s="521"/>
      <c r="AB5" s="521"/>
      <c r="AC5" s="521"/>
      <c r="AD5" s="521" t="s">
        <v>76</v>
      </c>
      <c r="AE5" s="521"/>
      <c r="AF5" s="521"/>
      <c r="AG5" s="522"/>
    </row>
    <row s="262" customFormat="1" customHeight="1" ht="34.5">
      <c r="A6" s="519"/>
      <c r="B6" s="520"/>
      <c r="C6" s="521"/>
      <c r="D6" s="521"/>
      <c r="E6" s="521"/>
      <c r="F6" s="521"/>
      <c r="G6" s="520"/>
      <c r="H6" s="521" t="s">
        <v>204</v>
      </c>
      <c r="I6" s="521" t="s">
        <v>205</v>
      </c>
      <c r="J6" s="521" t="s">
        <v>206</v>
      </c>
      <c r="K6" s="521" t="s">
        <v>207</v>
      </c>
      <c r="L6" s="521" t="s">
        <v>204</v>
      </c>
      <c r="M6" s="521" t="s">
        <v>205</v>
      </c>
      <c r="N6" s="521" t="s">
        <v>206</v>
      </c>
      <c r="O6" s="521" t="s">
        <v>207</v>
      </c>
      <c r="P6" s="521" t="s">
        <v>204</v>
      </c>
      <c r="Q6" s="521" t="s">
        <v>208</v>
      </c>
      <c r="R6" s="521" t="s">
        <v>209</v>
      </c>
      <c r="S6" s="521" t="s">
        <v>210</v>
      </c>
      <c r="T6" s="521"/>
      <c r="U6" s="520"/>
      <c r="V6" s="521" t="s">
        <v>204</v>
      </c>
      <c r="W6" s="521" t="s">
        <v>208</v>
      </c>
      <c r="X6" s="521" t="s">
        <v>209</v>
      </c>
      <c r="Y6" s="521" t="s">
        <v>210</v>
      </c>
      <c r="Z6" s="521" t="s">
        <v>204</v>
      </c>
      <c r="AA6" s="521" t="s">
        <v>208</v>
      </c>
      <c r="AB6" s="521" t="s">
        <v>209</v>
      </c>
      <c r="AC6" s="521" t="s">
        <v>210</v>
      </c>
      <c r="AD6" s="521" t="s">
        <v>204</v>
      </c>
      <c r="AE6" s="521" t="s">
        <v>208</v>
      </c>
      <c r="AF6" s="521" t="s">
        <v>209</v>
      </c>
      <c r="AG6" s="522" t="s">
        <v>210</v>
      </c>
    </row>
    <row s="263" customFormat="1" customHeight="1" ht="22.5">
      <c r="A7" s="523" t="s">
        <v>79</v>
      </c>
      <c r="B7" s="524"/>
      <c r="C7" s="525" t="s">
        <v>80</v>
      </c>
      <c r="D7" s="525" t="s">
        <v>81</v>
      </c>
      <c r="E7" s="525" t="s">
        <v>82</v>
      </c>
      <c r="F7" s="525" t="s">
        <v>79</v>
      </c>
      <c r="G7" s="524"/>
      <c r="H7" s="525" t="s">
        <v>83</v>
      </c>
      <c r="I7" s="525" t="s">
        <v>84</v>
      </c>
      <c r="J7" s="525" t="s">
        <v>85</v>
      </c>
      <c r="K7" s="525" t="s">
        <v>111</v>
      </c>
      <c r="L7" s="525" t="s">
        <v>116</v>
      </c>
      <c r="M7" s="525" t="s">
        <v>120</v>
      </c>
      <c r="N7" s="525" t="s">
        <v>123</v>
      </c>
      <c r="O7" s="525" t="s">
        <v>126</v>
      </c>
      <c r="P7" s="525" t="s">
        <v>131</v>
      </c>
      <c r="Q7" s="525" t="s">
        <v>135</v>
      </c>
      <c r="R7" s="525" t="s">
        <v>139</v>
      </c>
      <c r="S7" s="525" t="s">
        <v>143</v>
      </c>
      <c r="T7" s="525" t="s">
        <v>79</v>
      </c>
      <c r="U7" s="524"/>
      <c r="V7" s="525" t="s">
        <v>147</v>
      </c>
      <c r="W7" s="525" t="s">
        <v>151</v>
      </c>
      <c r="X7" s="525" t="s">
        <v>155</v>
      </c>
      <c r="Y7" s="525" t="s">
        <v>159</v>
      </c>
      <c r="Z7" s="525" t="s">
        <v>163</v>
      </c>
      <c r="AA7" s="525" t="s">
        <v>167</v>
      </c>
      <c r="AB7" s="525" t="s">
        <v>171</v>
      </c>
      <c r="AC7" s="525" t="s">
        <v>174</v>
      </c>
      <c r="AD7" s="525" t="s">
        <v>177</v>
      </c>
      <c r="AE7" s="525" t="s">
        <v>180</v>
      </c>
      <c r="AF7" s="525" t="s">
        <v>183</v>
      </c>
      <c r="AG7" s="526" t="s">
        <v>187</v>
      </c>
    </row>
    <row s="527" customFormat="1" customHeight="1" ht="21">
      <c r="A8" s="528" t="s">
        <v>211</v>
      </c>
      <c r="B8" s="529" t="s">
        <v>80</v>
      </c>
      <c r="C8" s="530">
        <v>15267034.71</v>
      </c>
      <c r="D8" s="530">
        <v>41628316.52</v>
      </c>
      <c r="E8" s="531">
        <v>41628316.52</v>
      </c>
      <c r="F8" s="532" t="s">
        <v>87</v>
      </c>
      <c r="G8" s="529" t="s">
        <v>92</v>
      </c>
      <c r="H8" s="533">
        <f>I8+J8+K8</f>
        <v>9888350.46</v>
      </c>
      <c r="I8" s="530">
        <v>9888350.46</v>
      </c>
      <c r="J8" s="530">
        <v>0</v>
      </c>
      <c r="K8" s="530">
        <v>0</v>
      </c>
      <c r="L8" s="533">
        <f>M8+N8+O8</f>
        <v>11314813.32</v>
      </c>
      <c r="M8" s="530">
        <v>11314813.32</v>
      </c>
      <c r="N8" s="530">
        <v>0</v>
      </c>
      <c r="O8" s="530">
        <v>0</v>
      </c>
      <c r="P8" s="533">
        <f>Q8+R8+S8</f>
        <v>11314813.32</v>
      </c>
      <c r="Q8" s="533">
        <v>11314813.32</v>
      </c>
      <c r="R8" s="533">
        <v>0</v>
      </c>
      <c r="S8" s="533">
        <v>0</v>
      </c>
      <c r="T8" s="532" t="s">
        <v>89</v>
      </c>
      <c r="U8" s="529" t="s">
        <v>212</v>
      </c>
      <c r="V8" s="533">
        <f>V9+V10</f>
        <v>4341293.57</v>
      </c>
      <c r="W8" s="531">
        <f>W9+W10</f>
        <v>4341293.57</v>
      </c>
      <c r="X8" s="531">
        <f>X9+X10</f>
        <v>0</v>
      </c>
      <c r="Y8" s="531">
        <f>Y9+Y10</f>
        <v>0</v>
      </c>
      <c r="Z8" s="531">
        <f>Z9+Z10</f>
        <v>4698176.67</v>
      </c>
      <c r="AA8" s="531">
        <f>AA9+AA10</f>
        <v>4698176.67</v>
      </c>
      <c r="AB8" s="531">
        <f>AB9+AB10</f>
        <v>0</v>
      </c>
      <c r="AC8" s="531">
        <f>AC9+AC10</f>
        <v>0</v>
      </c>
      <c r="AD8" s="531">
        <f>AD9+AD10</f>
        <v>4698176.67</v>
      </c>
      <c r="AE8" s="531">
        <f>AE9+AE10</f>
        <v>4698176.67</v>
      </c>
      <c r="AF8" s="531">
        <f>AF9+AF10</f>
        <v>0</v>
      </c>
      <c r="AG8" s="534">
        <f>AG9+AG10</f>
        <v>0</v>
      </c>
    </row>
    <row s="527" customFormat="1" customHeight="1" ht="21">
      <c r="A9" s="535" t="s">
        <v>213</v>
      </c>
      <c r="B9" s="529" t="s">
        <v>81</v>
      </c>
      <c r="C9" s="530">
        <v>9851900</v>
      </c>
      <c r="D9" s="530">
        <v>50853744.18</v>
      </c>
      <c r="E9" s="533">
        <v>50853744.18</v>
      </c>
      <c r="F9" s="532" t="s">
        <v>91</v>
      </c>
      <c r="G9" s="529" t="s">
        <v>96</v>
      </c>
      <c r="H9" s="531">
        <f>I9+J9+K9</f>
        <v>0</v>
      </c>
      <c r="I9" s="530">
        <v>0</v>
      </c>
      <c r="J9" s="530">
        <v>0</v>
      </c>
      <c r="K9" s="530">
        <v>0</v>
      </c>
      <c r="L9" s="531">
        <f>M9+N9+O9</f>
        <v>0</v>
      </c>
      <c r="M9" s="530">
        <v>0</v>
      </c>
      <c r="N9" s="530">
        <v>0</v>
      </c>
      <c r="O9" s="530">
        <v>0</v>
      </c>
      <c r="P9" s="531">
        <f>Q9+R9+S9</f>
        <v>0</v>
      </c>
      <c r="Q9" s="533">
        <v>0</v>
      </c>
      <c r="R9" s="533">
        <v>0</v>
      </c>
      <c r="S9" s="533">
        <v>0</v>
      </c>
      <c r="T9" s="532" t="s">
        <v>214</v>
      </c>
      <c r="U9" s="529" t="s">
        <v>215</v>
      </c>
      <c r="V9" s="533">
        <f>W9+X9+Y9</f>
        <v>3866637.39</v>
      </c>
      <c r="W9" s="530">
        <v>3866637.39</v>
      </c>
      <c r="X9" s="530">
        <v>0</v>
      </c>
      <c r="Y9" s="530">
        <v>0</v>
      </c>
      <c r="Z9" s="533">
        <f>AA9+AB9+AC9</f>
        <v>4254843.08</v>
      </c>
      <c r="AA9" s="530">
        <v>4254843.08</v>
      </c>
      <c r="AB9" s="530">
        <v>0</v>
      </c>
      <c r="AC9" s="530">
        <v>0</v>
      </c>
      <c r="AD9" s="533">
        <f>AE9+AF9+AG9</f>
        <v>4254843.08</v>
      </c>
      <c r="AE9" s="533">
        <v>4254843.08</v>
      </c>
      <c r="AF9" s="533">
        <v>0</v>
      </c>
      <c r="AG9" s="536">
        <v>0</v>
      </c>
    </row>
    <row s="527" customFormat="1" customHeight="1" ht="21">
      <c r="A10" s="535" t="s">
        <v>216</v>
      </c>
      <c r="B10" s="529" t="s">
        <v>82</v>
      </c>
      <c r="C10" s="530">
        <v>0</v>
      </c>
      <c r="D10" s="530">
        <v>0</v>
      </c>
      <c r="E10" s="533">
        <v>0</v>
      </c>
      <c r="F10" s="532" t="s">
        <v>95</v>
      </c>
      <c r="G10" s="529" t="s">
        <v>100</v>
      </c>
      <c r="H10" s="531">
        <f>I10+J10+K10</f>
        <v>0</v>
      </c>
      <c r="I10" s="530">
        <v>0</v>
      </c>
      <c r="J10" s="530">
        <v>0</v>
      </c>
      <c r="K10" s="530">
        <v>0</v>
      </c>
      <c r="L10" s="531">
        <f>M10+N10+O10</f>
        <v>0</v>
      </c>
      <c r="M10" s="530">
        <v>0</v>
      </c>
      <c r="N10" s="530">
        <v>0</v>
      </c>
      <c r="O10" s="530">
        <v>0</v>
      </c>
      <c r="P10" s="531">
        <f>Q10+R10+S10</f>
        <v>0</v>
      </c>
      <c r="Q10" s="533">
        <v>0</v>
      </c>
      <c r="R10" s="533">
        <v>0</v>
      </c>
      <c r="S10" s="533">
        <v>0</v>
      </c>
      <c r="T10" s="532" t="s">
        <v>217</v>
      </c>
      <c r="U10" s="529" t="s">
        <v>218</v>
      </c>
      <c r="V10" s="531">
        <f>W10+X10+Y10</f>
        <v>474656.18</v>
      </c>
      <c r="W10" s="530">
        <v>474656.18</v>
      </c>
      <c r="X10" s="530">
        <v>0</v>
      </c>
      <c r="Y10" s="530">
        <v>0</v>
      </c>
      <c r="Z10" s="531">
        <f>AA10+AB10+AC10</f>
        <v>443333.59</v>
      </c>
      <c r="AA10" s="530">
        <v>443333.59</v>
      </c>
      <c r="AB10" s="530">
        <v>0</v>
      </c>
      <c r="AC10" s="530">
        <v>0</v>
      </c>
      <c r="AD10" s="531">
        <f>AE10+AF10+AG10</f>
        <v>443333.59</v>
      </c>
      <c r="AE10" s="533">
        <v>443333.59</v>
      </c>
      <c r="AF10" s="533">
        <v>0</v>
      </c>
      <c r="AG10" s="536">
        <v>0</v>
      </c>
    </row>
    <row s="527" customFormat="1" customHeight="1" ht="21">
      <c r="A11" s="537"/>
      <c r="B11" s="529" t="s">
        <v>83</v>
      </c>
      <c r="C11" s="538"/>
      <c r="D11" s="538"/>
      <c r="E11" s="538"/>
      <c r="F11" s="532" t="s">
        <v>99</v>
      </c>
      <c r="G11" s="529" t="s">
        <v>104</v>
      </c>
      <c r="H11" s="531">
        <f>I11+J11+K11</f>
        <v>0</v>
      </c>
      <c r="I11" s="530">
        <v>0</v>
      </c>
      <c r="J11" s="530">
        <v>0</v>
      </c>
      <c r="K11" s="530">
        <v>0</v>
      </c>
      <c r="L11" s="531">
        <f>M11+N11+O11</f>
        <v>0</v>
      </c>
      <c r="M11" s="530">
        <v>0</v>
      </c>
      <c r="N11" s="530">
        <v>0</v>
      </c>
      <c r="O11" s="530">
        <v>0</v>
      </c>
      <c r="P11" s="531">
        <f>Q11+R11+S11</f>
        <v>0</v>
      </c>
      <c r="Q11" s="533">
        <v>0</v>
      </c>
      <c r="R11" s="533">
        <v>0</v>
      </c>
      <c r="S11" s="533">
        <v>0</v>
      </c>
      <c r="T11" s="532" t="s">
        <v>101</v>
      </c>
      <c r="U11" s="529" t="s">
        <v>219</v>
      </c>
      <c r="V11" s="531">
        <f>W11+X11+Y11</f>
        <v>20777641.14</v>
      </c>
      <c r="W11" s="530">
        <v>10925741.14</v>
      </c>
      <c r="X11" s="530">
        <v>9851900</v>
      </c>
      <c r="Y11" s="530">
        <v>0</v>
      </c>
      <c r="Z11" s="531">
        <f>AA11+AB11+AC11</f>
        <v>87783884.03</v>
      </c>
      <c r="AA11" s="530">
        <v>36930139.85</v>
      </c>
      <c r="AB11" s="530">
        <v>50853744.18</v>
      </c>
      <c r="AC11" s="530">
        <v>0</v>
      </c>
      <c r="AD11" s="531">
        <f>AE11+AF11+AG11</f>
        <v>87783884.03</v>
      </c>
      <c r="AE11" s="533">
        <v>36930139.85</v>
      </c>
      <c r="AF11" s="533">
        <v>50853744.18</v>
      </c>
      <c r="AG11" s="539">
        <v>0</v>
      </c>
    </row>
    <row s="527" customFormat="1" customHeight="1" ht="21">
      <c r="A12" s="537"/>
      <c r="B12" s="529" t="s">
        <v>84</v>
      </c>
      <c r="C12" s="538"/>
      <c r="D12" s="538"/>
      <c r="E12" s="538"/>
      <c r="F12" s="532" t="s">
        <v>103</v>
      </c>
      <c r="G12" s="529" t="s">
        <v>108</v>
      </c>
      <c r="H12" s="531">
        <f>I12+J12+K12</f>
        <v>0</v>
      </c>
      <c r="I12" s="530">
        <v>0</v>
      </c>
      <c r="J12" s="530">
        <v>0</v>
      </c>
      <c r="K12" s="530">
        <v>0</v>
      </c>
      <c r="L12" s="531">
        <f>M12+N12+O12</f>
        <v>0</v>
      </c>
      <c r="M12" s="530">
        <v>0</v>
      </c>
      <c r="N12" s="530">
        <v>0</v>
      </c>
      <c r="O12" s="530">
        <v>0</v>
      </c>
      <c r="P12" s="531">
        <f>Q12+R12+S12</f>
        <v>0</v>
      </c>
      <c r="Q12" s="533">
        <v>0</v>
      </c>
      <c r="R12" s="533">
        <v>0</v>
      </c>
      <c r="S12" s="533">
        <v>0</v>
      </c>
      <c r="T12" s="532" t="s">
        <v>220</v>
      </c>
      <c r="U12" s="529" t="s">
        <v>221</v>
      </c>
      <c r="V12" s="531">
        <f>W12+X12+Y12</f>
        <v>0</v>
      </c>
      <c r="W12" s="530">
        <v>0</v>
      </c>
      <c r="X12" s="530">
        <v>0</v>
      </c>
      <c r="Y12" s="530">
        <v>0</v>
      </c>
      <c r="Z12" s="531">
        <f>AA12+AB12+AC12</f>
        <v>0</v>
      </c>
      <c r="AA12" s="530">
        <v>0</v>
      </c>
      <c r="AB12" s="530">
        <v>0</v>
      </c>
      <c r="AC12" s="530">
        <v>0</v>
      </c>
      <c r="AD12" s="531">
        <f>AE12+AF12+AG12</f>
        <v>0</v>
      </c>
      <c r="AE12" s="540">
        <v>0</v>
      </c>
      <c r="AF12" s="540">
        <v>0</v>
      </c>
      <c r="AG12" s="536">
        <v>0</v>
      </c>
    </row>
    <row s="527" customFormat="1" customHeight="1" ht="21">
      <c r="A13" s="537"/>
      <c r="B13" s="529" t="s">
        <v>85</v>
      </c>
      <c r="C13" s="538"/>
      <c r="D13" s="538"/>
      <c r="E13" s="538"/>
      <c r="F13" s="532" t="s">
        <v>107</v>
      </c>
      <c r="G13" s="529" t="s">
        <v>113</v>
      </c>
      <c r="H13" s="531">
        <f>I13+J13+K13</f>
        <v>0</v>
      </c>
      <c r="I13" s="530">
        <v>0</v>
      </c>
      <c r="J13" s="530">
        <v>0</v>
      </c>
      <c r="K13" s="530">
        <v>0</v>
      </c>
      <c r="L13" s="531">
        <f>M13+N13+O13</f>
        <v>0</v>
      </c>
      <c r="M13" s="530">
        <v>0</v>
      </c>
      <c r="N13" s="530">
        <v>0</v>
      </c>
      <c r="O13" s="530">
        <v>0</v>
      </c>
      <c r="P13" s="531">
        <f>Q13+R13+S13</f>
        <v>0</v>
      </c>
      <c r="Q13" s="533">
        <v>0</v>
      </c>
      <c r="R13" s="533">
        <v>0</v>
      </c>
      <c r="S13" s="533">
        <v>0</v>
      </c>
      <c r="T13" s="532"/>
      <c r="U13" s="529" t="s">
        <v>222</v>
      </c>
      <c r="V13" s="541"/>
      <c r="W13" s="538"/>
      <c r="X13" s="538"/>
      <c r="Y13" s="538"/>
      <c r="Z13" s="538"/>
      <c r="AA13" s="538"/>
      <c r="AB13" s="538"/>
      <c r="AC13" s="538"/>
      <c r="AD13" s="538"/>
      <c r="AE13" s="538"/>
      <c r="AF13" s="538"/>
      <c r="AG13" s="542"/>
    </row>
    <row s="527" customFormat="1" customHeight="1" ht="21">
      <c r="A14" s="535"/>
      <c r="B14" s="529" t="s">
        <v>111</v>
      </c>
      <c r="C14" s="538"/>
      <c r="D14" s="538"/>
      <c r="E14" s="538"/>
      <c r="F14" s="532" t="s">
        <v>112</v>
      </c>
      <c r="G14" s="529" t="s">
        <v>118</v>
      </c>
      <c r="H14" s="531">
        <f>I14+J14+K14</f>
        <v>0</v>
      </c>
      <c r="I14" s="530">
        <v>0</v>
      </c>
      <c r="J14" s="530">
        <v>0</v>
      </c>
      <c r="K14" s="530">
        <v>0</v>
      </c>
      <c r="L14" s="531">
        <f>M14+N14+O14</f>
        <v>0</v>
      </c>
      <c r="M14" s="530">
        <v>0</v>
      </c>
      <c r="N14" s="530">
        <v>0</v>
      </c>
      <c r="O14" s="530">
        <v>0</v>
      </c>
      <c r="P14" s="531">
        <f>Q14+R14+S14</f>
        <v>0</v>
      </c>
      <c r="Q14" s="533">
        <v>0</v>
      </c>
      <c r="R14" s="533">
        <v>0</v>
      </c>
      <c r="S14" s="533">
        <v>0</v>
      </c>
      <c r="T14" s="532"/>
      <c r="U14" s="529" t="s">
        <v>223</v>
      </c>
      <c r="V14" s="541"/>
      <c r="W14" s="538"/>
      <c r="X14" s="538"/>
      <c r="Y14" s="538"/>
      <c r="Z14" s="538"/>
      <c r="AA14" s="538"/>
      <c r="AB14" s="538"/>
      <c r="AC14" s="538"/>
      <c r="AD14" s="538"/>
      <c r="AE14" s="538"/>
      <c r="AF14" s="538"/>
      <c r="AG14" s="542"/>
    </row>
    <row s="527" customFormat="1" customHeight="1" ht="21">
      <c r="A15" s="535"/>
      <c r="B15" s="529" t="s">
        <v>116</v>
      </c>
      <c r="C15" s="538"/>
      <c r="D15" s="538"/>
      <c r="E15" s="538"/>
      <c r="F15" s="532" t="s">
        <v>117</v>
      </c>
      <c r="G15" s="529" t="s">
        <v>122</v>
      </c>
      <c r="H15" s="531">
        <f>I15+J15+K15</f>
        <v>437249.44</v>
      </c>
      <c r="I15" s="530">
        <v>437249.44</v>
      </c>
      <c r="J15" s="530">
        <v>0</v>
      </c>
      <c r="K15" s="530">
        <v>0</v>
      </c>
      <c r="L15" s="531">
        <f>M15+N15+O15</f>
        <v>456820.64</v>
      </c>
      <c r="M15" s="530">
        <v>456820.64</v>
      </c>
      <c r="N15" s="530">
        <v>0</v>
      </c>
      <c r="O15" s="530">
        <v>0</v>
      </c>
      <c r="P15" s="531">
        <f>Q15+R15+S15</f>
        <v>456820.64</v>
      </c>
      <c r="Q15" s="533">
        <v>456820.64</v>
      </c>
      <c r="R15" s="533">
        <v>0</v>
      </c>
      <c r="S15" s="533">
        <v>0</v>
      </c>
      <c r="T15" s="532"/>
      <c r="U15" s="529" t="s">
        <v>224</v>
      </c>
      <c r="V15" s="541"/>
      <c r="W15" s="538"/>
      <c r="X15" s="538"/>
      <c r="Y15" s="538"/>
      <c r="Z15" s="538"/>
      <c r="AA15" s="538"/>
      <c r="AB15" s="538"/>
      <c r="AC15" s="538"/>
      <c r="AD15" s="538"/>
      <c r="AE15" s="538"/>
      <c r="AF15" s="538"/>
      <c r="AG15" s="542"/>
    </row>
    <row s="527" customFormat="1" customHeight="1" ht="21">
      <c r="A16" s="537"/>
      <c r="B16" s="529" t="s">
        <v>120</v>
      </c>
      <c r="C16" s="538"/>
      <c r="D16" s="538"/>
      <c r="E16" s="538"/>
      <c r="F16" s="532" t="s">
        <v>121</v>
      </c>
      <c r="G16" s="529" t="s">
        <v>125</v>
      </c>
      <c r="H16" s="531">
        <f>I16+J16+K16</f>
        <v>180656.59</v>
      </c>
      <c r="I16" s="530">
        <v>180656.59</v>
      </c>
      <c r="J16" s="530">
        <v>0</v>
      </c>
      <c r="K16" s="530">
        <v>0</v>
      </c>
      <c r="L16" s="531">
        <f>M16+N16+O16</f>
        <v>188615.49</v>
      </c>
      <c r="M16" s="530">
        <v>188615.49</v>
      </c>
      <c r="N16" s="530">
        <v>0</v>
      </c>
      <c r="O16" s="530">
        <v>0</v>
      </c>
      <c r="P16" s="531">
        <f>Q16+R16+S16</f>
        <v>188615.49</v>
      </c>
      <c r="Q16" s="533">
        <v>188615.49</v>
      </c>
      <c r="R16" s="533">
        <v>0</v>
      </c>
      <c r="S16" s="533">
        <v>0</v>
      </c>
      <c r="T16" s="532"/>
      <c r="U16" s="529" t="s">
        <v>225</v>
      </c>
      <c r="V16" s="541"/>
      <c r="W16" s="538"/>
      <c r="X16" s="538"/>
      <c r="Y16" s="538"/>
      <c r="Z16" s="538"/>
      <c r="AA16" s="538"/>
      <c r="AB16" s="538"/>
      <c r="AC16" s="538"/>
      <c r="AD16" s="538"/>
      <c r="AE16" s="538"/>
      <c r="AF16" s="538"/>
      <c r="AG16" s="542"/>
    </row>
    <row s="527" customFormat="1" customHeight="1" ht="21">
      <c r="A17" s="543"/>
      <c r="B17" s="529" t="s">
        <v>123</v>
      </c>
      <c r="C17" s="538"/>
      <c r="D17" s="538"/>
      <c r="E17" s="538"/>
      <c r="F17" s="532" t="s">
        <v>124</v>
      </c>
      <c r="G17" s="529" t="s">
        <v>128</v>
      </c>
      <c r="H17" s="531">
        <f>I17+J17+K17</f>
        <v>0</v>
      </c>
      <c r="I17" s="530">
        <v>0</v>
      </c>
      <c r="J17" s="530">
        <v>0</v>
      </c>
      <c r="K17" s="530">
        <v>0</v>
      </c>
      <c r="L17" s="531">
        <f>M17+N17+O17</f>
        <v>0</v>
      </c>
      <c r="M17" s="530">
        <v>0</v>
      </c>
      <c r="N17" s="530">
        <v>0</v>
      </c>
      <c r="O17" s="530">
        <v>0</v>
      </c>
      <c r="P17" s="531">
        <f>Q17+R17+S17</f>
        <v>0</v>
      </c>
      <c r="Q17" s="533">
        <v>0</v>
      </c>
      <c r="R17" s="533">
        <v>0</v>
      </c>
      <c r="S17" s="533">
        <v>0</v>
      </c>
      <c r="T17" s="529"/>
      <c r="U17" s="529" t="s">
        <v>226</v>
      </c>
      <c r="V17" s="541"/>
      <c r="W17" s="538"/>
      <c r="X17" s="538"/>
      <c r="Y17" s="538"/>
      <c r="Z17" s="538"/>
      <c r="AA17" s="538"/>
      <c r="AB17" s="538"/>
      <c r="AC17" s="538"/>
      <c r="AD17" s="538"/>
      <c r="AE17" s="538"/>
      <c r="AF17" s="538"/>
      <c r="AG17" s="542"/>
    </row>
    <row s="527" customFormat="1" customHeight="1" ht="21">
      <c r="A18" s="543"/>
      <c r="B18" s="529" t="s">
        <v>126</v>
      </c>
      <c r="C18" s="538"/>
      <c r="D18" s="538"/>
      <c r="E18" s="538"/>
      <c r="F18" s="532" t="s">
        <v>127</v>
      </c>
      <c r="G18" s="529" t="s">
        <v>133</v>
      </c>
      <c r="H18" s="531">
        <f>I18+J18+K18</f>
        <v>8999100</v>
      </c>
      <c r="I18" s="530">
        <v>0</v>
      </c>
      <c r="J18" s="530">
        <v>8999100</v>
      </c>
      <c r="K18" s="530">
        <v>0</v>
      </c>
      <c r="L18" s="531">
        <f>M18+N18+O18</f>
        <v>40232415.65</v>
      </c>
      <c r="M18" s="530">
        <v>0</v>
      </c>
      <c r="N18" s="530">
        <v>40232415.65</v>
      </c>
      <c r="O18" s="530">
        <v>0</v>
      </c>
      <c r="P18" s="531">
        <f>Q18+R18+S18</f>
        <v>40232415.65</v>
      </c>
      <c r="Q18" s="533">
        <v>0</v>
      </c>
      <c r="R18" s="533">
        <v>40232415.65</v>
      </c>
      <c r="S18" s="533">
        <v>0</v>
      </c>
      <c r="T18" s="529" t="s">
        <v>227</v>
      </c>
      <c r="U18" s="529" t="s">
        <v>228</v>
      </c>
      <c r="V18" s="544" t="s">
        <v>130</v>
      </c>
      <c r="W18" s="544" t="s">
        <v>130</v>
      </c>
      <c r="X18" s="544" t="s">
        <v>130</v>
      </c>
      <c r="Y18" s="544" t="s">
        <v>130</v>
      </c>
      <c r="Z18" s="544" t="s">
        <v>130</v>
      </c>
      <c r="AA18" s="544" t="s">
        <v>130</v>
      </c>
      <c r="AB18" s="544" t="s">
        <v>130</v>
      </c>
      <c r="AC18" s="544" t="s">
        <v>130</v>
      </c>
      <c r="AD18" s="533">
        <f>SUM(AD19:AD28)</f>
        <v>92482060.7</v>
      </c>
      <c r="AE18" s="531">
        <f>SUM(AE19:AE28)</f>
        <v>41628316.52</v>
      </c>
      <c r="AF18" s="531">
        <f>SUM(AF19:AF28)</f>
        <v>50853744.18</v>
      </c>
      <c r="AG18" s="534">
        <f>SUM(AG19:AG28)</f>
        <v>0</v>
      </c>
    </row>
    <row s="527" customFormat="1" customHeight="1" ht="21">
      <c r="A19" s="543"/>
      <c r="B19" s="529" t="s">
        <v>131</v>
      </c>
      <c r="C19" s="538"/>
      <c r="D19" s="538"/>
      <c r="E19" s="538"/>
      <c r="F19" s="532" t="s">
        <v>132</v>
      </c>
      <c r="G19" s="529" t="s">
        <v>137</v>
      </c>
      <c r="H19" s="531">
        <f>I19+J19+K19</f>
        <v>0</v>
      </c>
      <c r="I19" s="530">
        <v>0</v>
      </c>
      <c r="J19" s="530">
        <v>0</v>
      </c>
      <c r="K19" s="530">
        <v>0</v>
      </c>
      <c r="L19" s="531">
        <f>M19+N19+O19</f>
        <v>0</v>
      </c>
      <c r="M19" s="530">
        <v>0</v>
      </c>
      <c r="N19" s="530">
        <v>0</v>
      </c>
      <c r="O19" s="530">
        <v>0</v>
      </c>
      <c r="P19" s="531">
        <f>Q19+R19+S19</f>
        <v>0</v>
      </c>
      <c r="Q19" s="533">
        <v>0</v>
      </c>
      <c r="R19" s="533">
        <v>0</v>
      </c>
      <c r="S19" s="533">
        <v>0</v>
      </c>
      <c r="T19" s="532" t="s">
        <v>134</v>
      </c>
      <c r="U19" s="529" t="s">
        <v>229</v>
      </c>
      <c r="V19" s="544" t="s">
        <v>130</v>
      </c>
      <c r="W19" s="544" t="s">
        <v>130</v>
      </c>
      <c r="X19" s="544" t="s">
        <v>130</v>
      </c>
      <c r="Y19" s="544" t="s">
        <v>130</v>
      </c>
      <c r="Z19" s="544" t="s">
        <v>130</v>
      </c>
      <c r="AA19" s="544" t="s">
        <v>130</v>
      </c>
      <c r="AB19" s="544" t="s">
        <v>130</v>
      </c>
      <c r="AC19" s="544" t="s">
        <v>130</v>
      </c>
      <c r="AD19" s="533">
        <f>SUM(AE19:AG19)</f>
        <v>7188053.68</v>
      </c>
      <c r="AE19" s="533">
        <v>7188053.68</v>
      </c>
      <c r="AF19" s="533">
        <v>0</v>
      </c>
      <c r="AG19" s="539">
        <v>0</v>
      </c>
    </row>
    <row s="527" customFormat="1" customHeight="1" ht="21">
      <c r="A20" s="543"/>
      <c r="B20" s="529" t="s">
        <v>135</v>
      </c>
      <c r="C20" s="538"/>
      <c r="D20" s="538"/>
      <c r="E20" s="538"/>
      <c r="F20" s="532" t="s">
        <v>136</v>
      </c>
      <c r="G20" s="529" t="s">
        <v>141</v>
      </c>
      <c r="H20" s="531">
        <f>I20+J20+K20</f>
        <v>0</v>
      </c>
      <c r="I20" s="530">
        <v>0</v>
      </c>
      <c r="J20" s="530">
        <v>0</v>
      </c>
      <c r="K20" s="530">
        <v>0</v>
      </c>
      <c r="L20" s="531">
        <f>M20+N20+O20</f>
        <v>0</v>
      </c>
      <c r="M20" s="530">
        <v>0</v>
      </c>
      <c r="N20" s="530">
        <v>0</v>
      </c>
      <c r="O20" s="530">
        <v>0</v>
      </c>
      <c r="P20" s="531">
        <f>Q20+R20+S20</f>
        <v>0</v>
      </c>
      <c r="Q20" s="533">
        <v>0</v>
      </c>
      <c r="R20" s="533">
        <v>0</v>
      </c>
      <c r="S20" s="533">
        <v>0</v>
      </c>
      <c r="T20" s="532" t="s">
        <v>138</v>
      </c>
      <c r="U20" s="529" t="s">
        <v>230</v>
      </c>
      <c r="V20" s="544" t="s">
        <v>130</v>
      </c>
      <c r="W20" s="544" t="s">
        <v>130</v>
      </c>
      <c r="X20" s="544" t="s">
        <v>130</v>
      </c>
      <c r="Y20" s="544" t="s">
        <v>130</v>
      </c>
      <c r="Z20" s="544" t="s">
        <v>130</v>
      </c>
      <c r="AA20" s="544" t="s">
        <v>130</v>
      </c>
      <c r="AB20" s="544" t="s">
        <v>130</v>
      </c>
      <c r="AC20" s="544" t="s">
        <v>130</v>
      </c>
      <c r="AD20" s="531">
        <f>SUM(AE20:AG20)</f>
        <v>8556064.65</v>
      </c>
      <c r="AE20" s="533">
        <v>5071564.65</v>
      </c>
      <c r="AF20" s="533">
        <v>3484500</v>
      </c>
      <c r="AG20" s="539">
        <v>0</v>
      </c>
    </row>
    <row s="527" customFormat="1" customHeight="1" ht="21">
      <c r="A21" s="543"/>
      <c r="B21" s="529" t="s">
        <v>139</v>
      </c>
      <c r="C21" s="538"/>
      <c r="D21" s="538"/>
      <c r="E21" s="538"/>
      <c r="F21" s="532" t="s">
        <v>140</v>
      </c>
      <c r="G21" s="529" t="s">
        <v>145</v>
      </c>
      <c r="H21" s="531">
        <f>I21+J21+K21</f>
        <v>0</v>
      </c>
      <c r="I21" s="530">
        <v>0</v>
      </c>
      <c r="J21" s="530">
        <v>0</v>
      </c>
      <c r="K21" s="530">
        <v>0</v>
      </c>
      <c r="L21" s="531">
        <f>M21+N21+O21</f>
        <v>0</v>
      </c>
      <c r="M21" s="530">
        <v>0</v>
      </c>
      <c r="N21" s="530">
        <v>0</v>
      </c>
      <c r="O21" s="530">
        <v>0</v>
      </c>
      <c r="P21" s="531">
        <f>Q21+R21+S21</f>
        <v>0</v>
      </c>
      <c r="Q21" s="533">
        <v>0</v>
      </c>
      <c r="R21" s="533">
        <v>0</v>
      </c>
      <c r="S21" s="533">
        <v>0</v>
      </c>
      <c r="T21" s="532" t="s">
        <v>142</v>
      </c>
      <c r="U21" s="529" t="s">
        <v>231</v>
      </c>
      <c r="V21" s="544" t="s">
        <v>130</v>
      </c>
      <c r="W21" s="544" t="s">
        <v>130</v>
      </c>
      <c r="X21" s="544" t="s">
        <v>130</v>
      </c>
      <c r="Y21" s="544" t="s">
        <v>130</v>
      </c>
      <c r="Z21" s="544" t="s">
        <v>130</v>
      </c>
      <c r="AA21" s="544" t="s">
        <v>130</v>
      </c>
      <c r="AB21" s="544" t="s">
        <v>130</v>
      </c>
      <c r="AC21" s="544" t="s">
        <v>130</v>
      </c>
      <c r="AD21" s="531">
        <f>SUM(AE21:AG21)</f>
        <v>0</v>
      </c>
      <c r="AE21" s="533">
        <v>0</v>
      </c>
      <c r="AF21" s="533">
        <v>0</v>
      </c>
      <c r="AG21" s="539">
        <v>0</v>
      </c>
    </row>
    <row s="527" customFormat="1" customHeight="1" ht="21">
      <c r="A22" s="543"/>
      <c r="B22" s="529" t="s">
        <v>143</v>
      </c>
      <c r="C22" s="538"/>
      <c r="D22" s="538"/>
      <c r="E22" s="538"/>
      <c r="F22" s="532" t="s">
        <v>144</v>
      </c>
      <c r="G22" s="529" t="s">
        <v>149</v>
      </c>
      <c r="H22" s="531">
        <f>I22+J22+K22</f>
        <v>0</v>
      </c>
      <c r="I22" s="530">
        <v>0</v>
      </c>
      <c r="J22" s="530">
        <v>0</v>
      </c>
      <c r="K22" s="530">
        <v>0</v>
      </c>
      <c r="L22" s="531">
        <f>M22+N22+O22</f>
        <v>443247</v>
      </c>
      <c r="M22" s="530">
        <v>443247</v>
      </c>
      <c r="N22" s="530">
        <v>0</v>
      </c>
      <c r="O22" s="530">
        <v>0</v>
      </c>
      <c r="P22" s="531">
        <f>Q22+R22+S22</f>
        <v>443247</v>
      </c>
      <c r="Q22" s="533">
        <v>443247</v>
      </c>
      <c r="R22" s="533">
        <v>0</v>
      </c>
      <c r="S22" s="533">
        <v>0</v>
      </c>
      <c r="T22" s="532" t="s">
        <v>146</v>
      </c>
      <c r="U22" s="529" t="s">
        <v>232</v>
      </c>
      <c r="V22" s="544" t="s">
        <v>130</v>
      </c>
      <c r="W22" s="544" t="s">
        <v>130</v>
      </c>
      <c r="X22" s="544" t="s">
        <v>130</v>
      </c>
      <c r="Y22" s="544" t="s">
        <v>130</v>
      </c>
      <c r="Z22" s="544" t="s">
        <v>130</v>
      </c>
      <c r="AA22" s="544" t="s">
        <v>130</v>
      </c>
      <c r="AB22" s="544" t="s">
        <v>130</v>
      </c>
      <c r="AC22" s="544" t="s">
        <v>130</v>
      </c>
      <c r="AD22" s="531">
        <f>SUM(AE22:AG22)</f>
        <v>0</v>
      </c>
      <c r="AE22" s="533">
        <v>0</v>
      </c>
      <c r="AF22" s="533">
        <v>0</v>
      </c>
      <c r="AG22" s="539">
        <v>0</v>
      </c>
    </row>
    <row s="527" customFormat="1" customHeight="1" ht="21">
      <c r="A23" s="543"/>
      <c r="B23" s="529" t="s">
        <v>147</v>
      </c>
      <c r="C23" s="538"/>
      <c r="D23" s="538"/>
      <c r="E23" s="538"/>
      <c r="F23" s="532" t="s">
        <v>148</v>
      </c>
      <c r="G23" s="529" t="s">
        <v>153</v>
      </c>
      <c r="H23" s="531">
        <f>I23+J23+K23</f>
        <v>0</v>
      </c>
      <c r="I23" s="530">
        <v>0</v>
      </c>
      <c r="J23" s="530">
        <v>0</v>
      </c>
      <c r="K23" s="530">
        <v>0</v>
      </c>
      <c r="L23" s="531">
        <f>M23+N23+O23</f>
        <v>0</v>
      </c>
      <c r="M23" s="530">
        <v>0</v>
      </c>
      <c r="N23" s="530">
        <v>0</v>
      </c>
      <c r="O23" s="530">
        <v>0</v>
      </c>
      <c r="P23" s="531">
        <f>Q23+R23+S23</f>
        <v>0</v>
      </c>
      <c r="Q23" s="533">
        <v>0</v>
      </c>
      <c r="R23" s="533">
        <v>0</v>
      </c>
      <c r="S23" s="533">
        <v>0</v>
      </c>
      <c r="T23" s="532" t="s">
        <v>150</v>
      </c>
      <c r="U23" s="529" t="s">
        <v>233</v>
      </c>
      <c r="V23" s="544" t="s">
        <v>130</v>
      </c>
      <c r="W23" s="544" t="s">
        <v>130</v>
      </c>
      <c r="X23" s="544" t="s">
        <v>130</v>
      </c>
      <c r="Y23" s="544" t="s">
        <v>130</v>
      </c>
      <c r="Z23" s="544" t="s">
        <v>130</v>
      </c>
      <c r="AA23" s="544" t="s">
        <v>130</v>
      </c>
      <c r="AB23" s="544" t="s">
        <v>130</v>
      </c>
      <c r="AC23" s="544" t="s">
        <v>130</v>
      </c>
      <c r="AD23" s="531">
        <f>SUM(AE23:AG23)</f>
        <v>0</v>
      </c>
      <c r="AE23" s="533">
        <v>0</v>
      </c>
      <c r="AF23" s="533">
        <v>0</v>
      </c>
      <c r="AG23" s="539">
        <v>0</v>
      </c>
    </row>
    <row s="527" customFormat="1" customHeight="1" ht="21">
      <c r="A24" s="543"/>
      <c r="B24" s="529" t="s">
        <v>151</v>
      </c>
      <c r="C24" s="538"/>
      <c r="D24" s="538"/>
      <c r="E24" s="538"/>
      <c r="F24" s="532" t="s">
        <v>152</v>
      </c>
      <c r="G24" s="529" t="s">
        <v>157</v>
      </c>
      <c r="H24" s="531">
        <f>I24+J24+K24</f>
        <v>0</v>
      </c>
      <c r="I24" s="530">
        <v>0</v>
      </c>
      <c r="J24" s="530">
        <v>0</v>
      </c>
      <c r="K24" s="530">
        <v>0</v>
      </c>
      <c r="L24" s="531">
        <f>M24+N24+O24</f>
        <v>0</v>
      </c>
      <c r="M24" s="530">
        <v>0</v>
      </c>
      <c r="N24" s="530">
        <v>0</v>
      </c>
      <c r="O24" s="530">
        <v>0</v>
      </c>
      <c r="P24" s="531">
        <f>Q24+R24+S24</f>
        <v>0</v>
      </c>
      <c r="Q24" s="533">
        <v>0</v>
      </c>
      <c r="R24" s="533">
        <v>0</v>
      </c>
      <c r="S24" s="533">
        <v>0</v>
      </c>
      <c r="T24" s="532" t="s">
        <v>154</v>
      </c>
      <c r="U24" s="529" t="s">
        <v>234</v>
      </c>
      <c r="V24" s="544" t="s">
        <v>130</v>
      </c>
      <c r="W24" s="544" t="s">
        <v>130</v>
      </c>
      <c r="X24" s="544" t="s">
        <v>130</v>
      </c>
      <c r="Y24" s="544" t="s">
        <v>130</v>
      </c>
      <c r="Z24" s="544" t="s">
        <v>130</v>
      </c>
      <c r="AA24" s="544" t="s">
        <v>130</v>
      </c>
      <c r="AB24" s="544" t="s">
        <v>130</v>
      </c>
      <c r="AC24" s="544" t="s">
        <v>130</v>
      </c>
      <c r="AD24" s="531">
        <f>SUM(AE24:AG24)</f>
        <v>42075101.23</v>
      </c>
      <c r="AE24" s="533">
        <v>485857.05</v>
      </c>
      <c r="AF24" s="533">
        <v>41589244.18</v>
      </c>
      <c r="AG24" s="539">
        <v>0</v>
      </c>
    </row>
    <row s="527" customFormat="1" customHeight="1" ht="21">
      <c r="A25" s="543"/>
      <c r="B25" s="529" t="s">
        <v>155</v>
      </c>
      <c r="C25" s="538"/>
      <c r="D25" s="538"/>
      <c r="E25" s="538"/>
      <c r="F25" s="532" t="s">
        <v>156</v>
      </c>
      <c r="G25" s="529" t="s">
        <v>161</v>
      </c>
      <c r="H25" s="531">
        <f>I25+J25+K25</f>
        <v>0</v>
      </c>
      <c r="I25" s="530">
        <v>0</v>
      </c>
      <c r="J25" s="530">
        <v>0</v>
      </c>
      <c r="K25" s="530">
        <v>0</v>
      </c>
      <c r="L25" s="531">
        <f>M25+N25+O25</f>
        <v>0</v>
      </c>
      <c r="M25" s="530">
        <v>0</v>
      </c>
      <c r="N25" s="530">
        <v>0</v>
      </c>
      <c r="O25" s="530">
        <v>0</v>
      </c>
      <c r="P25" s="531">
        <f>Q25+R25+S25</f>
        <v>0</v>
      </c>
      <c r="Q25" s="533">
        <v>0</v>
      </c>
      <c r="R25" s="533">
        <v>0</v>
      </c>
      <c r="S25" s="533">
        <v>0</v>
      </c>
      <c r="T25" s="532" t="s">
        <v>158</v>
      </c>
      <c r="U25" s="529" t="s">
        <v>235</v>
      </c>
      <c r="V25" s="544" t="s">
        <v>130</v>
      </c>
      <c r="W25" s="544" t="s">
        <v>130</v>
      </c>
      <c r="X25" s="544" t="s">
        <v>130</v>
      </c>
      <c r="Y25" s="544" t="s">
        <v>130</v>
      </c>
      <c r="Z25" s="544" t="s">
        <v>130</v>
      </c>
      <c r="AA25" s="544" t="s">
        <v>130</v>
      </c>
      <c r="AB25" s="544" t="s">
        <v>130</v>
      </c>
      <c r="AC25" s="544" t="s">
        <v>130</v>
      </c>
      <c r="AD25" s="531">
        <f>SUM(AE25:AG25)</f>
        <v>0</v>
      </c>
      <c r="AE25" s="533">
        <v>0</v>
      </c>
      <c r="AF25" s="533">
        <v>0</v>
      </c>
      <c r="AG25" s="539">
        <v>0</v>
      </c>
    </row>
    <row s="527" customFormat="1" customHeight="1" ht="21">
      <c r="A26" s="543"/>
      <c r="B26" s="529" t="s">
        <v>159</v>
      </c>
      <c r="C26" s="538"/>
      <c r="D26" s="538"/>
      <c r="E26" s="538"/>
      <c r="F26" s="532" t="s">
        <v>160</v>
      </c>
      <c r="G26" s="529" t="s">
        <v>165</v>
      </c>
      <c r="H26" s="531">
        <f>I26+J26+K26</f>
        <v>327937.08</v>
      </c>
      <c r="I26" s="530">
        <v>327937.08</v>
      </c>
      <c r="J26" s="530">
        <v>0</v>
      </c>
      <c r="K26" s="530">
        <v>0</v>
      </c>
      <c r="L26" s="531">
        <f>M26+N26+O26</f>
        <v>341978.93</v>
      </c>
      <c r="M26" s="530">
        <v>341978.93</v>
      </c>
      <c r="N26" s="530">
        <v>0</v>
      </c>
      <c r="O26" s="530">
        <v>0</v>
      </c>
      <c r="P26" s="531">
        <f>Q26+R26+S26</f>
        <v>341978.93</v>
      </c>
      <c r="Q26" s="533">
        <v>341978.93</v>
      </c>
      <c r="R26" s="533">
        <v>0</v>
      </c>
      <c r="S26" s="533">
        <v>0</v>
      </c>
      <c r="T26" s="532" t="s">
        <v>162</v>
      </c>
      <c r="U26" s="529" t="s">
        <v>236</v>
      </c>
      <c r="V26" s="544" t="s">
        <v>130</v>
      </c>
      <c r="W26" s="544" t="s">
        <v>130</v>
      </c>
      <c r="X26" s="544" t="s">
        <v>130</v>
      </c>
      <c r="Y26" s="544" t="s">
        <v>130</v>
      </c>
      <c r="Z26" s="544" t="s">
        <v>130</v>
      </c>
      <c r="AA26" s="544" t="s">
        <v>130</v>
      </c>
      <c r="AB26" s="544" t="s">
        <v>130</v>
      </c>
      <c r="AC26" s="544" t="s">
        <v>130</v>
      </c>
      <c r="AD26" s="531">
        <f>SUM(AE26:AG26)</f>
        <v>34662841.14</v>
      </c>
      <c r="AE26" s="533">
        <v>28882841.14</v>
      </c>
      <c r="AF26" s="533">
        <v>5780000</v>
      </c>
      <c r="AG26" s="539">
        <v>0</v>
      </c>
    </row>
    <row s="527" customFormat="1" customHeight="1" ht="21">
      <c r="A27" s="543"/>
      <c r="B27" s="529" t="s">
        <v>163</v>
      </c>
      <c r="C27" s="538"/>
      <c r="D27" s="538"/>
      <c r="E27" s="538"/>
      <c r="F27" s="532" t="s">
        <v>164</v>
      </c>
      <c r="G27" s="529" t="s">
        <v>169</v>
      </c>
      <c r="H27" s="531">
        <f>I27+J27+K27</f>
        <v>0</v>
      </c>
      <c r="I27" s="530">
        <v>0</v>
      </c>
      <c r="J27" s="530">
        <v>0</v>
      </c>
      <c r="K27" s="530">
        <v>0</v>
      </c>
      <c r="L27" s="531">
        <f>M27+N27+O27</f>
        <v>0</v>
      </c>
      <c r="M27" s="530">
        <v>0</v>
      </c>
      <c r="N27" s="530">
        <v>0</v>
      </c>
      <c r="O27" s="530">
        <v>0</v>
      </c>
      <c r="P27" s="531">
        <f>Q27+R27+S27</f>
        <v>0</v>
      </c>
      <c r="Q27" s="533">
        <v>0</v>
      </c>
      <c r="R27" s="533">
        <v>0</v>
      </c>
      <c r="S27" s="533">
        <v>0</v>
      </c>
      <c r="T27" s="532" t="s">
        <v>166</v>
      </c>
      <c r="U27" s="529" t="s">
        <v>237</v>
      </c>
      <c r="V27" s="544" t="s">
        <v>130</v>
      </c>
      <c r="W27" s="544" t="s">
        <v>130</v>
      </c>
      <c r="X27" s="544" t="s">
        <v>130</v>
      </c>
      <c r="Y27" s="544" t="s">
        <v>130</v>
      </c>
      <c r="Z27" s="544" t="s">
        <v>130</v>
      </c>
      <c r="AA27" s="544" t="s">
        <v>130</v>
      </c>
      <c r="AB27" s="544" t="s">
        <v>130</v>
      </c>
      <c r="AC27" s="544" t="s">
        <v>130</v>
      </c>
      <c r="AD27" s="531">
        <f>SUM(AE27:AG27)</f>
        <v>0</v>
      </c>
      <c r="AE27" s="533">
        <v>0</v>
      </c>
      <c r="AF27" s="533">
        <v>0</v>
      </c>
      <c r="AG27" s="539">
        <v>0</v>
      </c>
    </row>
    <row s="527" customFormat="1" customHeight="1" ht="21">
      <c r="A28" s="543"/>
      <c r="B28" s="529" t="s">
        <v>167</v>
      </c>
      <c r="C28" s="538"/>
      <c r="D28" s="538"/>
      <c r="E28" s="538"/>
      <c r="F28" s="532" t="s">
        <v>168</v>
      </c>
      <c r="G28" s="529" t="s">
        <v>173</v>
      </c>
      <c r="H28" s="531">
        <f>I28+J28+K28</f>
        <v>0</v>
      </c>
      <c r="I28" s="530">
        <v>0</v>
      </c>
      <c r="J28" s="530">
        <v>0</v>
      </c>
      <c r="K28" s="530">
        <v>0</v>
      </c>
      <c r="L28" s="531">
        <f>M28+N28+O28</f>
        <v>0</v>
      </c>
      <c r="M28" s="530">
        <v>0</v>
      </c>
      <c r="N28" s="530">
        <v>0</v>
      </c>
      <c r="O28" s="530">
        <v>0</v>
      </c>
      <c r="P28" s="531">
        <f>Q28+R28+S28</f>
        <v>0</v>
      </c>
      <c r="Q28" s="533">
        <v>0</v>
      </c>
      <c r="R28" s="533">
        <v>0</v>
      </c>
      <c r="S28" s="533">
        <v>0</v>
      </c>
      <c r="T28" s="532" t="s">
        <v>170</v>
      </c>
      <c r="U28" s="529" t="s">
        <v>238</v>
      </c>
      <c r="V28" s="544" t="s">
        <v>130</v>
      </c>
      <c r="W28" s="544" t="s">
        <v>130</v>
      </c>
      <c r="X28" s="544" t="s">
        <v>130</v>
      </c>
      <c r="Y28" s="544" t="s">
        <v>130</v>
      </c>
      <c r="Z28" s="544" t="s">
        <v>130</v>
      </c>
      <c r="AA28" s="544" t="s">
        <v>130</v>
      </c>
      <c r="AB28" s="544" t="s">
        <v>130</v>
      </c>
      <c r="AC28" s="544" t="s">
        <v>130</v>
      </c>
      <c r="AD28" s="531">
        <f>SUM(AE28:AG28)</f>
        <v>0</v>
      </c>
      <c r="AE28" s="533">
        <v>0</v>
      </c>
      <c r="AF28" s="533">
        <v>0</v>
      </c>
      <c r="AG28" s="539">
        <v>0</v>
      </c>
    </row>
    <row s="527" customFormat="1" customHeight="1" ht="21">
      <c r="A29" s="543"/>
      <c r="B29" s="529" t="s">
        <v>171</v>
      </c>
      <c r="C29" s="538"/>
      <c r="D29" s="538"/>
      <c r="E29" s="538"/>
      <c r="F29" s="532" t="s">
        <v>172</v>
      </c>
      <c r="G29" s="529" t="s">
        <v>176</v>
      </c>
      <c r="H29" s="531">
        <f>I29+J29+K29</f>
        <v>0</v>
      </c>
      <c r="I29" s="530">
        <v>0</v>
      </c>
      <c r="J29" s="530">
        <v>0</v>
      </c>
      <c r="K29" s="530">
        <v>0</v>
      </c>
      <c r="L29" s="531">
        <f>M29+N29+O29</f>
        <v>0</v>
      </c>
      <c r="M29" s="530">
        <v>0</v>
      </c>
      <c r="N29" s="530">
        <v>0</v>
      </c>
      <c r="O29" s="530">
        <v>0</v>
      </c>
      <c r="P29" s="531">
        <f>Q29+R29+S29</f>
        <v>0</v>
      </c>
      <c r="Q29" s="533">
        <v>0</v>
      </c>
      <c r="R29" s="533">
        <v>0</v>
      </c>
      <c r="S29" s="533">
        <v>0</v>
      </c>
      <c r="T29" s="532"/>
      <c r="U29" s="529" t="s">
        <v>239</v>
      </c>
      <c r="V29" s="538"/>
      <c r="W29" s="538"/>
      <c r="X29" s="538"/>
      <c r="Y29" s="538"/>
      <c r="Z29" s="538"/>
      <c r="AA29" s="538"/>
      <c r="AB29" s="538"/>
      <c r="AC29" s="538"/>
      <c r="AD29" s="538"/>
      <c r="AE29" s="538"/>
      <c r="AF29" s="538"/>
      <c r="AG29" s="542"/>
    </row>
    <row s="527" customFormat="1" customHeight="1" ht="21">
      <c r="A30" s="543"/>
      <c r="B30" s="529" t="s">
        <v>174</v>
      </c>
      <c r="C30" s="538"/>
      <c r="D30" s="538"/>
      <c r="E30" s="538"/>
      <c r="F30" s="532" t="s">
        <v>175</v>
      </c>
      <c r="G30" s="529" t="s">
        <v>179</v>
      </c>
      <c r="H30" s="531">
        <f>I30+J30+K30</f>
        <v>5285641.14</v>
      </c>
      <c r="I30" s="530">
        <v>4432841.14</v>
      </c>
      <c r="J30" s="530">
        <v>852800</v>
      </c>
      <c r="K30" s="530">
        <v>0</v>
      </c>
      <c r="L30" s="531">
        <f>M30+N30+O30</f>
        <v>39504169.67</v>
      </c>
      <c r="M30" s="530">
        <v>28882841.14</v>
      </c>
      <c r="N30" s="530">
        <v>10621328.53</v>
      </c>
      <c r="O30" s="530">
        <v>0</v>
      </c>
      <c r="P30" s="531">
        <f>Q30+R30+S30</f>
        <v>39504169.67</v>
      </c>
      <c r="Q30" s="533">
        <v>28882841.14</v>
      </c>
      <c r="R30" s="533">
        <v>10621328.53</v>
      </c>
      <c r="S30" s="533">
        <v>0</v>
      </c>
      <c r="T30" s="545"/>
      <c r="U30" s="529" t="s">
        <v>240</v>
      </c>
      <c r="V30" s="538"/>
      <c r="W30" s="538"/>
      <c r="X30" s="538"/>
      <c r="Y30" s="538"/>
      <c r="Z30" s="538"/>
      <c r="AA30" s="538"/>
      <c r="AB30" s="538"/>
      <c r="AC30" s="538"/>
      <c r="AD30" s="538"/>
      <c r="AE30" s="538"/>
      <c r="AF30" s="538"/>
      <c r="AG30" s="542"/>
    </row>
    <row s="527" customFormat="1" customHeight="1" ht="21">
      <c r="A31" s="537"/>
      <c r="B31" s="529" t="s">
        <v>177</v>
      </c>
      <c r="C31" s="538"/>
      <c r="D31" s="538"/>
      <c r="E31" s="538"/>
      <c r="F31" s="532" t="s">
        <v>178</v>
      </c>
      <c r="G31" s="529" t="s">
        <v>182</v>
      </c>
      <c r="H31" s="531">
        <f>I31+J31+K31</f>
        <v>0</v>
      </c>
      <c r="I31" s="530">
        <v>0</v>
      </c>
      <c r="J31" s="530">
        <v>0</v>
      </c>
      <c r="K31" s="530">
        <v>0</v>
      </c>
      <c r="L31" s="531">
        <f>M31+N31+O31</f>
        <v>0</v>
      </c>
      <c r="M31" s="530">
        <v>0</v>
      </c>
      <c r="N31" s="530">
        <v>0</v>
      </c>
      <c r="O31" s="530">
        <v>0</v>
      </c>
      <c r="P31" s="531">
        <f>Q31+R31+S31</f>
        <v>0</v>
      </c>
      <c r="Q31" s="533">
        <v>0</v>
      </c>
      <c r="R31" s="533">
        <v>0</v>
      </c>
      <c r="S31" s="533">
        <v>0</v>
      </c>
      <c r="T31" s="545"/>
      <c r="U31" s="529" t="s">
        <v>241</v>
      </c>
      <c r="V31" s="538"/>
      <c r="W31" s="538"/>
      <c r="X31" s="538"/>
      <c r="Y31" s="538"/>
      <c r="Z31" s="538"/>
      <c r="AA31" s="538"/>
      <c r="AB31" s="538"/>
      <c r="AC31" s="538"/>
      <c r="AD31" s="538"/>
      <c r="AE31" s="538"/>
      <c r="AF31" s="538"/>
      <c r="AG31" s="542"/>
    </row>
    <row s="527" customFormat="1" customHeight="1" ht="21">
      <c r="A32" s="546"/>
      <c r="B32" s="529" t="s">
        <v>180</v>
      </c>
      <c r="C32" s="547"/>
      <c r="D32" s="547"/>
      <c r="E32" s="547"/>
      <c r="F32" s="532" t="s">
        <v>181</v>
      </c>
      <c r="G32" s="529" t="s">
        <v>185</v>
      </c>
      <c r="H32" s="531">
        <f>I32+J32+K32</f>
        <v>0</v>
      </c>
      <c r="I32" s="530">
        <v>0</v>
      </c>
      <c r="J32" s="530">
        <v>0</v>
      </c>
      <c r="K32" s="530">
        <v>0</v>
      </c>
      <c r="L32" s="531">
        <f>M32+N32+O32</f>
        <v>0</v>
      </c>
      <c r="M32" s="530">
        <v>0</v>
      </c>
      <c r="N32" s="530">
        <v>0</v>
      </c>
      <c r="O32" s="530">
        <v>0</v>
      </c>
      <c r="P32" s="531">
        <f>Q32+R32+S32</f>
        <v>0</v>
      </c>
      <c r="Q32" s="533">
        <v>0</v>
      </c>
      <c r="R32" s="533">
        <v>0</v>
      </c>
      <c r="S32" s="533">
        <v>0</v>
      </c>
      <c r="T32" s="545"/>
      <c r="U32" s="529" t="s">
        <v>242</v>
      </c>
      <c r="V32" s="538"/>
      <c r="W32" s="538"/>
      <c r="X32" s="538"/>
      <c r="Y32" s="547"/>
      <c r="Z32" s="538"/>
      <c r="AA32" s="538"/>
      <c r="AB32" s="538"/>
      <c r="AC32" s="547"/>
      <c r="AD32" s="538"/>
      <c r="AE32" s="538"/>
      <c r="AF32" s="538"/>
      <c r="AG32" s="548"/>
    </row>
    <row s="527" customFormat="1" customHeight="1" ht="21">
      <c r="A33" s="546"/>
      <c r="B33" s="529" t="s">
        <v>183</v>
      </c>
      <c r="C33" s="547"/>
      <c r="D33" s="547"/>
      <c r="E33" s="547"/>
      <c r="F33" s="532" t="s">
        <v>184</v>
      </c>
      <c r="G33" s="529" t="s">
        <v>243</v>
      </c>
      <c r="H33" s="531">
        <f>I33+J33+K33</f>
        <v>0</v>
      </c>
      <c r="I33" s="530">
        <v>0</v>
      </c>
      <c r="J33" s="530">
        <v>0</v>
      </c>
      <c r="K33" s="530">
        <v>0</v>
      </c>
      <c r="L33" s="531">
        <f>M33+N33+O33</f>
        <v>0</v>
      </c>
      <c r="M33" s="530">
        <v>0</v>
      </c>
      <c r="N33" s="530">
        <v>0</v>
      </c>
      <c r="O33" s="530">
        <v>0</v>
      </c>
      <c r="P33" s="531">
        <f>Q33+R33+S33</f>
        <v>0</v>
      </c>
      <c r="Q33" s="533">
        <v>0</v>
      </c>
      <c r="R33" s="533">
        <v>0</v>
      </c>
      <c r="S33" s="533">
        <v>0</v>
      </c>
      <c r="T33" s="545"/>
      <c r="U33" s="529" t="s">
        <v>244</v>
      </c>
      <c r="V33" s="538"/>
      <c r="W33" s="538"/>
      <c r="X33" s="538"/>
      <c r="Y33" s="547"/>
      <c r="Z33" s="538"/>
      <c r="AA33" s="538"/>
      <c r="AB33" s="538"/>
      <c r="AC33" s="547"/>
      <c r="AD33" s="538"/>
      <c r="AE33" s="538"/>
      <c r="AF33" s="538"/>
      <c r="AG33" s="548"/>
    </row>
    <row s="527" customFormat="1" customHeight="1" ht="21">
      <c r="A34" s="546" t="s">
        <v>186</v>
      </c>
      <c r="B34" s="529" t="s">
        <v>187</v>
      </c>
      <c r="C34" s="533">
        <f>C8+C9+C10</f>
        <v>25118934.71</v>
      </c>
      <c r="D34" s="533">
        <f>D8+D9+D10</f>
        <v>92482060.7</v>
      </c>
      <c r="E34" s="533">
        <f>E8+E9+E10</f>
        <v>92482060.7</v>
      </c>
      <c r="F34" s="549" t="s">
        <v>188</v>
      </c>
      <c r="G34" s="521" t="s">
        <v>245</v>
      </c>
      <c r="H34" s="531">
        <v>25118934.71</v>
      </c>
      <c r="I34" s="531">
        <v>15267034.71</v>
      </c>
      <c r="J34" s="531">
        <v>9851900</v>
      </c>
      <c r="K34" s="531">
        <v>0</v>
      </c>
      <c r="L34" s="531">
        <v>92482060.7</v>
      </c>
      <c r="M34" s="531">
        <v>41628316.52</v>
      </c>
      <c r="N34" s="531">
        <v>50853744.18</v>
      </c>
      <c r="O34" s="531">
        <v>0</v>
      </c>
      <c r="P34" s="531">
        <v>92482060.7</v>
      </c>
      <c r="Q34" s="531">
        <v>41628316.52</v>
      </c>
      <c r="R34" s="531">
        <v>50853744.18</v>
      </c>
      <c r="S34" s="531">
        <v>0</v>
      </c>
      <c r="T34" s="550" t="s">
        <v>188</v>
      </c>
      <c r="U34" s="529" t="s">
        <v>245</v>
      </c>
      <c r="V34" s="533">
        <f>SUM(H8:H33)</f>
        <v>25118934.71</v>
      </c>
      <c r="W34" s="531">
        <f>SUM(I8:I33)</f>
        <v>15267034.71</v>
      </c>
      <c r="X34" s="531">
        <f>SUM(J8:J33)</f>
        <v>9851900</v>
      </c>
      <c r="Y34" s="531">
        <f>SUM(K8:K33)</f>
        <v>0</v>
      </c>
      <c r="Z34" s="531">
        <f>SUM(L8:L33)</f>
        <v>92482060.7</v>
      </c>
      <c r="AA34" s="531">
        <f>SUM(M8:M33)</f>
        <v>41628316.52</v>
      </c>
      <c r="AB34" s="531">
        <f>SUM(N8:N33)</f>
        <v>50853744.18</v>
      </c>
      <c r="AC34" s="531">
        <f>SUM(O8:O33)</f>
        <v>0</v>
      </c>
      <c r="AD34" s="531">
        <f>SUM(P8:P33)</f>
        <v>92482060.7</v>
      </c>
      <c r="AE34" s="531">
        <f>SUM(Q8:Q33)</f>
        <v>41628316.52</v>
      </c>
      <c r="AF34" s="531">
        <f>SUM(R8:R33)</f>
        <v>50853744.18</v>
      </c>
      <c r="AG34" s="534">
        <f>SUM(S8:S33)</f>
        <v>0</v>
      </c>
    </row>
    <row s="527" customFormat="1" customHeight="1" ht="21">
      <c r="A35" s="535" t="s">
        <v>192</v>
      </c>
      <c r="B35" s="529" t="s">
        <v>190</v>
      </c>
      <c r="C35" s="533">
        <f>C36+C37+C38</f>
        <v>0</v>
      </c>
      <c r="D35" s="533">
        <f>D36+D37+D38</f>
        <v>0</v>
      </c>
      <c r="E35" s="533">
        <f>E36+E37+E38</f>
        <v>0</v>
      </c>
      <c r="F35" s="551" t="s">
        <v>194</v>
      </c>
      <c r="G35" s="521" t="s">
        <v>246</v>
      </c>
      <c r="H35" s="531">
        <v>0</v>
      </c>
      <c r="I35" s="531">
        <v>0</v>
      </c>
      <c r="J35" s="531">
        <v>0</v>
      </c>
      <c r="K35" s="531">
        <v>0</v>
      </c>
      <c r="L35" s="531">
        <v>0</v>
      </c>
      <c r="M35" s="531">
        <v>0</v>
      </c>
      <c r="N35" s="531">
        <v>0</v>
      </c>
      <c r="O35" s="531">
        <v>0</v>
      </c>
      <c r="P35" s="531">
        <v>0</v>
      </c>
      <c r="Q35" s="531">
        <v>0</v>
      </c>
      <c r="R35" s="531">
        <v>0</v>
      </c>
      <c r="S35" s="531">
        <v>0</v>
      </c>
      <c r="T35" s="552" t="s">
        <v>194</v>
      </c>
      <c r="U35" s="529" t="s">
        <v>246</v>
      </c>
      <c r="V35" s="533">
        <f>W35+X35+Y35</f>
        <v>0</v>
      </c>
      <c r="W35" s="530">
        <v>0</v>
      </c>
      <c r="X35" s="530">
        <v>0</v>
      </c>
      <c r="Y35" s="530">
        <v>0</v>
      </c>
      <c r="Z35" s="533">
        <f>AA35+AB35+AC35</f>
        <v>0</v>
      </c>
      <c r="AA35" s="530">
        <v>0</v>
      </c>
      <c r="AB35" s="530">
        <v>0</v>
      </c>
      <c r="AC35" s="530">
        <v>0</v>
      </c>
      <c r="AD35" s="533">
        <f>AE35+AF35+AG35</f>
        <v>0</v>
      </c>
      <c r="AE35" s="533">
        <v>0</v>
      </c>
      <c r="AF35" s="533">
        <v>0</v>
      </c>
      <c r="AG35" s="539">
        <v>0</v>
      </c>
    </row>
    <row s="527" customFormat="1" customHeight="1" ht="21">
      <c r="A36" s="553" t="s">
        <v>211</v>
      </c>
      <c r="B36" s="529" t="s">
        <v>193</v>
      </c>
      <c r="C36" s="530">
        <v>0</v>
      </c>
      <c r="D36" s="530">
        <v>0</v>
      </c>
      <c r="E36" s="533">
        <v>0</v>
      </c>
      <c r="F36" s="551"/>
      <c r="G36" s="521" t="s">
        <v>247</v>
      </c>
      <c r="H36" s="531"/>
      <c r="I36" s="531"/>
      <c r="J36" s="531"/>
      <c r="K36" s="531"/>
      <c r="L36" s="531"/>
      <c r="M36" s="531"/>
      <c r="N36" s="531"/>
      <c r="O36" s="531"/>
      <c r="P36" s="531"/>
      <c r="Q36" s="531"/>
      <c r="R36" s="531"/>
      <c r="S36" s="531"/>
      <c r="T36" s="552"/>
      <c r="U36" s="529" t="s">
        <v>247</v>
      </c>
      <c r="V36" s="538"/>
      <c r="W36" s="538"/>
      <c r="X36" s="538"/>
      <c r="Y36" s="538"/>
      <c r="Z36" s="538"/>
      <c r="AA36" s="538"/>
      <c r="AB36" s="538"/>
      <c r="AC36" s="538"/>
      <c r="AD36" s="538"/>
      <c r="AE36" s="538"/>
      <c r="AF36" s="538"/>
      <c r="AG36" s="542"/>
    </row>
    <row s="527" customFormat="1" customHeight="1" ht="21">
      <c r="A37" s="553" t="s">
        <v>213</v>
      </c>
      <c r="B37" s="529" t="s">
        <v>195</v>
      </c>
      <c r="C37" s="530">
        <v>0</v>
      </c>
      <c r="D37" s="530">
        <v>0</v>
      </c>
      <c r="E37" s="533">
        <v>0</v>
      </c>
      <c r="F37" s="551"/>
      <c r="G37" s="521" t="s">
        <v>248</v>
      </c>
      <c r="H37" s="531"/>
      <c r="I37" s="531"/>
      <c r="J37" s="531"/>
      <c r="K37" s="531"/>
      <c r="L37" s="531"/>
      <c r="M37" s="531"/>
      <c r="N37" s="531"/>
      <c r="O37" s="531"/>
      <c r="P37" s="531"/>
      <c r="Q37" s="531"/>
      <c r="R37" s="531"/>
      <c r="S37" s="531"/>
      <c r="T37" s="552"/>
      <c r="U37" s="529" t="s">
        <v>248</v>
      </c>
      <c r="V37" s="538"/>
      <c r="W37" s="538"/>
      <c r="X37" s="538"/>
      <c r="Y37" s="538"/>
      <c r="Z37" s="538"/>
      <c r="AA37" s="538"/>
      <c r="AB37" s="538"/>
      <c r="AC37" s="538"/>
      <c r="AD37" s="538"/>
      <c r="AE37" s="538"/>
      <c r="AF37" s="538"/>
      <c r="AG37" s="542"/>
    </row>
    <row s="527" customFormat="1" customHeight="1" ht="21">
      <c r="A38" s="553" t="s">
        <v>216</v>
      </c>
      <c r="B38" s="529" t="s">
        <v>198</v>
      </c>
      <c r="C38" s="530">
        <v>0</v>
      </c>
      <c r="D38" s="530">
        <v>0</v>
      </c>
      <c r="E38" s="540">
        <v>0</v>
      </c>
      <c r="F38" s="551"/>
      <c r="G38" s="521" t="s">
        <v>249</v>
      </c>
      <c r="H38" s="531"/>
      <c r="I38" s="531"/>
      <c r="J38" s="531"/>
      <c r="K38" s="531"/>
      <c r="L38" s="531"/>
      <c r="M38" s="531"/>
      <c r="N38" s="531"/>
      <c r="O38" s="531"/>
      <c r="P38" s="531"/>
      <c r="Q38" s="531"/>
      <c r="R38" s="531"/>
      <c r="S38" s="531"/>
      <c r="T38" s="552"/>
      <c r="U38" s="529" t="s">
        <v>249</v>
      </c>
      <c r="V38" s="538"/>
      <c r="W38" s="538"/>
      <c r="X38" s="538"/>
      <c r="Y38" s="538"/>
      <c r="Z38" s="538"/>
      <c r="AA38" s="538"/>
      <c r="AB38" s="538"/>
      <c r="AC38" s="538"/>
      <c r="AD38" s="538"/>
      <c r="AE38" s="538"/>
      <c r="AF38" s="538"/>
      <c r="AG38" s="542"/>
    </row>
    <row s="527" customFormat="1" customHeight="1" ht="21">
      <c r="A39" s="554" t="s">
        <v>197</v>
      </c>
      <c r="B39" s="555" t="s">
        <v>88</v>
      </c>
      <c r="C39" s="556">
        <f>C34+C35</f>
        <v>25118934.71</v>
      </c>
      <c r="D39" s="556">
        <f>D34+D35</f>
        <v>92482060.7</v>
      </c>
      <c r="E39" s="556">
        <f>E34+E35</f>
        <v>92482060.7</v>
      </c>
      <c r="F39" s="557" t="s">
        <v>197</v>
      </c>
      <c r="G39" s="558" t="s">
        <v>250</v>
      </c>
      <c r="H39" s="559">
        <v>25118934.71</v>
      </c>
      <c r="I39" s="559">
        <v>15267034.71</v>
      </c>
      <c r="J39" s="559">
        <v>9851900</v>
      </c>
      <c r="K39" s="559">
        <v>0</v>
      </c>
      <c r="L39" s="559">
        <v>92482060.7</v>
      </c>
      <c r="M39" s="559">
        <v>41628316.52</v>
      </c>
      <c r="N39" s="559">
        <v>50853744.18</v>
      </c>
      <c r="O39" s="559">
        <v>0</v>
      </c>
      <c r="P39" s="559">
        <v>92482060.7</v>
      </c>
      <c r="Q39" s="559">
        <v>41628316.52</v>
      </c>
      <c r="R39" s="559">
        <v>50853744.18</v>
      </c>
      <c r="S39" s="559">
        <v>0</v>
      </c>
      <c r="T39" s="560" t="s">
        <v>197</v>
      </c>
      <c r="U39" s="555" t="s">
        <v>250</v>
      </c>
      <c r="V39" s="556">
        <f>V34+V35</f>
        <v>25118934.71</v>
      </c>
      <c r="W39" s="559">
        <f>W34+W35</f>
        <v>15267034.71</v>
      </c>
      <c r="X39" s="559">
        <f>X34+X35</f>
        <v>9851900</v>
      </c>
      <c r="Y39" s="559">
        <f>Y34+Y35</f>
        <v>0</v>
      </c>
      <c r="Z39" s="559">
        <f>AA39+AB39+AC39</f>
        <v>92482060.7</v>
      </c>
      <c r="AA39" s="559">
        <f>AA34+AA35</f>
        <v>41628316.52</v>
      </c>
      <c r="AB39" s="559">
        <f>AB34+AB35</f>
        <v>50853744.18</v>
      </c>
      <c r="AC39" s="559">
        <f>AC34+AC35</f>
        <v>0</v>
      </c>
      <c r="AD39" s="559">
        <f>AD34+AD35</f>
        <v>92482060.7</v>
      </c>
      <c r="AE39" s="559">
        <f>AE34+AE35</f>
        <v>41628316.52</v>
      </c>
      <c r="AF39" s="559">
        <f>AF34+AF35</f>
        <v>50853744.18</v>
      </c>
      <c r="AG39" s="561">
        <f>AG34+AG35</f>
        <v>0</v>
      </c>
    </row>
  </sheetData>
  <mergeCells count="20">
    <mergeCell ref="A1:AF1"/>
    <mergeCell ref="A4:E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 ref="A3:C3"/>
    <mergeCell ref="F4:S4"/>
    <mergeCell ref="T4:AG4"/>
  </mergeCells>
  <printOptions horizontalCentered="1"/>
  <pageMargins left="0.59" right="0.59" top="0.40" bottom="0.40" header="0.31" footer="0.31"/>
  <pageSetup paperSize="8" firstPageNumber="1" pageOrder="downThenOver" orientation="landscape" blackAndWhite="1" useFirstPageNumber="1"/>
  <headerFooter>
    <oddHeader>&amp;L&amp;C&amp;R</oddHeader>
    <oddFooter>&amp;L&amp;C第 &amp;P 页，共 &amp;N 页&amp;R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ED036-3F38-6394-B4D8-BD60E1C74CB3}" mc:Ignorable="x14ac xr xr2 xr3">
  <dimension ref="A1:X38"/>
  <sheetViews>
    <sheetView showGridLines="0" workbookViewId="0">
      <pane xSplit="4" ySplit="6" topLeftCell="E7" activePane="bottomRight" state="frozen"/>
      <selection pane="bottomLeft" activeCell="A7" sqref="A7"/>
      <selection pane="topRight" activeCell="E1" sqref="E1"/>
      <selection pane="bottomRight" activeCell="A1" sqref="A1:X1"/>
    </sheetView>
  </sheetViews>
  <sheetFormatPr defaultColWidth="7.75390625" customHeight="1" defaultRowHeight="15"/>
  <cols>
    <col min="1" max="3" width="3.50390625" customWidth="1"/>
    <col min="4" max="4" width="32.50390625" customWidth="1"/>
    <col min="5" max="24" width="18.75390625" customWidth="1"/>
  </cols>
  <sheetData>
    <row s="564" customFormat="1" customHeight="1" ht="21">
      <c r="A1" s="565" t="s">
        <v>251</v>
      </c>
      <c r="B1" s="565"/>
      <c r="C1" s="565"/>
      <c r="D1" s="565"/>
      <c r="E1" s="565"/>
      <c r="F1" s="565"/>
      <c r="G1" s="565"/>
      <c r="H1" s="565"/>
      <c r="I1" s="565"/>
      <c r="J1" s="565"/>
      <c r="K1" s="565"/>
      <c r="L1" s="565"/>
      <c r="M1" s="565"/>
      <c r="N1" s="565"/>
      <c r="O1" s="565"/>
      <c r="P1" s="565"/>
      <c r="Q1" s="565"/>
      <c r="R1" s="565"/>
      <c r="S1" s="565"/>
      <c r="T1" s="565"/>
      <c r="U1" s="565"/>
      <c r="V1" s="565"/>
      <c r="W1" s="565"/>
      <c r="X1" s="566"/>
    </row>
    <row s="564" customFormat="1" customHeight="1" ht="18">
      <c r="A2" s="567"/>
      <c r="B2" s="567"/>
      <c r="C2" s="567"/>
      <c r="D2" s="567"/>
      <c r="E2" s="568"/>
      <c r="F2" s="568"/>
      <c r="G2" s="568"/>
      <c r="H2" s="568"/>
      <c r="I2" s="568"/>
      <c r="J2" s="568"/>
      <c r="K2" s="568"/>
      <c r="L2" s="568"/>
      <c r="M2" s="568"/>
      <c r="N2" s="568"/>
      <c r="O2" s="568"/>
      <c r="P2" s="568"/>
      <c r="Q2" s="568"/>
      <c r="R2" s="568"/>
      <c r="S2" s="568"/>
      <c r="T2" s="568"/>
      <c r="U2" s="568"/>
      <c r="V2" s="568"/>
      <c r="W2" s="569"/>
      <c r="X2" s="569" t="s">
        <v>252</v>
      </c>
    </row>
    <row s="564" customFormat="1" customHeight="1" ht="18">
      <c r="A3" s="570" t="s">
        <v>68</v>
      </c>
      <c r="B3" s="567"/>
      <c r="C3" s="567"/>
      <c r="D3" s="567"/>
      <c r="E3" s="568"/>
      <c r="F3" s="568"/>
      <c r="G3" s="568"/>
      <c r="H3" s="568"/>
      <c r="I3" s="568"/>
      <c r="J3" s="568"/>
      <c r="K3" s="568"/>
      <c r="L3" s="568"/>
      <c r="M3" s="568"/>
      <c r="N3" s="568"/>
      <c r="O3" s="568"/>
      <c r="P3" s="568"/>
      <c r="Q3" s="568"/>
      <c r="R3" s="568"/>
      <c r="S3" s="568"/>
      <c r="T3" s="568"/>
      <c r="U3" s="568"/>
      <c r="V3" s="568"/>
      <c r="W3" s="569"/>
      <c r="X3" s="569" t="s">
        <v>69</v>
      </c>
    </row>
    <row s="564" customFormat="1" customHeight="1" ht="22.5">
      <c r="A4" s="571" t="s">
        <v>72</v>
      </c>
      <c r="B4" s="572"/>
      <c r="C4" s="572"/>
      <c r="D4" s="572"/>
      <c r="E4" s="572" t="s">
        <v>192</v>
      </c>
      <c r="F4" s="572"/>
      <c r="G4" s="572"/>
      <c r="H4" s="572"/>
      <c r="I4" s="572" t="s">
        <v>253</v>
      </c>
      <c r="J4" s="572" t="s">
        <v>254</v>
      </c>
      <c r="K4" s="572" t="s">
        <v>255</v>
      </c>
      <c r="L4" s="572"/>
      <c r="M4" s="572"/>
      <c r="N4" s="572"/>
      <c r="O4" s="573" t="s">
        <v>189</v>
      </c>
      <c r="P4" s="572" t="s">
        <v>191</v>
      </c>
      <c r="Q4" s="572"/>
      <c r="R4" s="572"/>
      <c r="S4" s="572"/>
      <c r="T4" s="572"/>
      <c r="U4" s="572" t="s">
        <v>194</v>
      </c>
      <c r="V4" s="572"/>
      <c r="W4" s="572"/>
      <c r="X4" s="574"/>
    </row>
    <row s="564" customFormat="1" customHeight="1" ht="34.5">
      <c r="A5" s="575" t="s">
        <v>256</v>
      </c>
      <c r="B5" s="576"/>
      <c r="C5" s="576"/>
      <c r="D5" s="577" t="s">
        <v>257</v>
      </c>
      <c r="E5" s="577" t="s">
        <v>258</v>
      </c>
      <c r="F5" s="577" t="s">
        <v>259</v>
      </c>
      <c r="G5" s="577" t="s">
        <v>260</v>
      </c>
      <c r="H5" s="577" t="s">
        <v>261</v>
      </c>
      <c r="I5" s="577"/>
      <c r="J5" s="577"/>
      <c r="K5" s="577" t="s">
        <v>258</v>
      </c>
      <c r="L5" s="577" t="s">
        <v>259</v>
      </c>
      <c r="M5" s="577" t="s">
        <v>260</v>
      </c>
      <c r="N5" s="577" t="s">
        <v>261</v>
      </c>
      <c r="O5" s="576"/>
      <c r="P5" s="577" t="s">
        <v>258</v>
      </c>
      <c r="Q5" s="577" t="s">
        <v>262</v>
      </c>
      <c r="R5" s="577" t="s">
        <v>263</v>
      </c>
      <c r="S5" s="576" t="s">
        <v>264</v>
      </c>
      <c r="T5" s="577" t="s">
        <v>265</v>
      </c>
      <c r="U5" s="577" t="s">
        <v>258</v>
      </c>
      <c r="V5" s="577" t="s">
        <v>259</v>
      </c>
      <c r="W5" s="577" t="s">
        <v>260</v>
      </c>
      <c r="X5" s="578" t="s">
        <v>261</v>
      </c>
    </row>
    <row s="564" customFormat="1" customHeight="1" ht="22.5">
      <c r="A6" s="579" t="s">
        <v>266</v>
      </c>
      <c r="B6" s="577" t="s">
        <v>267</v>
      </c>
      <c r="C6" s="577" t="s">
        <v>268</v>
      </c>
      <c r="D6" s="580" t="s">
        <v>269</v>
      </c>
      <c r="E6" s="577">
        <v>1</v>
      </c>
      <c r="F6" s="577">
        <v>2</v>
      </c>
      <c r="G6" s="577">
        <v>3</v>
      </c>
      <c r="H6" s="577">
        <v>4</v>
      </c>
      <c r="I6" s="577">
        <v>5</v>
      </c>
      <c r="J6" s="577">
        <v>6</v>
      </c>
      <c r="K6" s="577">
        <v>7</v>
      </c>
      <c r="L6" s="577">
        <v>8</v>
      </c>
      <c r="M6" s="577">
        <v>9</v>
      </c>
      <c r="N6" s="577">
        <v>10</v>
      </c>
      <c r="O6" s="577">
        <v>11</v>
      </c>
      <c r="P6" s="577">
        <v>12</v>
      </c>
      <c r="Q6" s="577">
        <v>13</v>
      </c>
      <c r="R6" s="577">
        <v>14</v>
      </c>
      <c r="S6" s="577">
        <v>15</v>
      </c>
      <c r="T6" s="577">
        <v>16</v>
      </c>
      <c r="U6" s="577">
        <v>17</v>
      </c>
      <c r="V6" s="577">
        <v>18</v>
      </c>
      <c r="W6" s="577">
        <v>19</v>
      </c>
      <c r="X6" s="578">
        <v>20</v>
      </c>
    </row>
    <row s="581" customFormat="1" customHeight="1" ht="22.5">
      <c r="A7" s="582"/>
      <c r="B7" s="583"/>
      <c r="C7" s="583"/>
      <c r="D7" s="584" t="s">
        <v>258</v>
      </c>
      <c r="E7" s="585">
        <f>Table181211[[#This Row], [je2]]+Table181211[[#This Row], [je3]]+Table181211[[#This Row], [je4]]</f>
        <v>50293.93</v>
      </c>
      <c r="F7" s="586">
        <f>F8+F16+F20+F24+F28+F31+F34</f>
        <v>0</v>
      </c>
      <c r="G7" s="586">
        <f>G8+G16+G20+G24+G28+G31+G34</f>
        <v>50293.93</v>
      </c>
      <c r="H7" s="586">
        <f>H8+H16+H20+H24+H28+H31+H34</f>
        <v>0</v>
      </c>
      <c r="I7" s="586">
        <f>I8+I16+I20+I24+I28+I31+I34</f>
        <v>92655197.38</v>
      </c>
      <c r="J7" s="586">
        <f>J8+J16+J20+J24+J28+J31+J34</f>
        <v>92624823.88</v>
      </c>
      <c r="K7" s="585">
        <f>Table181211[[#This Row], [je8]]+Table181211[[#This Row], [je9]]+Table181211[[#This Row], [je10]]</f>
        <v>80667.43</v>
      </c>
      <c r="L7" s="586">
        <f>L8+L16+L20+L24+L28+L31+L34</f>
        <v>0</v>
      </c>
      <c r="M7" s="586">
        <f>M8+M16+M20+M24+M28+M31+M34</f>
        <v>80667.43</v>
      </c>
      <c r="N7" s="586">
        <f>N8+N16+N20+N24+N28+N31+N34</f>
        <v>0</v>
      </c>
      <c r="O7" s="586">
        <f>O8+O16+O20+O24+O28+O31+O34</f>
        <v>0</v>
      </c>
      <c r="P7" s="585">
        <f>Table181211[[#This Row], [je13]]+Table181211[[#This Row], [je14]]+Table181211[[#This Row], [je15]]++Table181211[[#This Row], [je16]]</f>
        <v>0</v>
      </c>
      <c r="Q7" s="586">
        <f>Q8+Q16+Q20+Q24+Q28+Q31+Q34</f>
        <v>0</v>
      </c>
      <c r="R7" s="586">
        <f>R8+R16+R20+R24+R28+R31+R34</f>
        <v>0</v>
      </c>
      <c r="S7" s="586">
        <f>S8+S16+S20+S24+S28+S31+S34</f>
        <v>0</v>
      </c>
      <c r="T7" s="585">
        <f>T8+T16+T20+T24+T28+T31+T34</f>
        <v>0</v>
      </c>
      <c r="U7" s="585">
        <f>Table181211[[#This Row], [je18]]+Table181211[[#This Row], [je19]]+Table181211[[#This Row], [je20]]</f>
        <v>80667.43</v>
      </c>
      <c r="V7" s="586">
        <f>V8+V16+V20+V24+V28+V31+V34</f>
        <v>0</v>
      </c>
      <c r="W7" s="586">
        <f>W8+W16+W20+W24+W28+W31+W34</f>
        <v>80667.43</v>
      </c>
      <c r="X7" s="587">
        <f>X8+X16+X20+X24+X28+X31+X34</f>
        <v>0</v>
      </c>
    </row>
    <row customHeight="1" ht="22.5">
      <c r="A8" s="582" t="s">
        <v>270</v>
      </c>
      <c r="B8" s="583"/>
      <c r="C8" s="583"/>
      <c r="D8" s="584" t="s">
        <v>271</v>
      </c>
      <c r="E8" s="585">
        <f>Table181211[[#This Row], [je2]]+Table181211[[#This Row], [je3]]+Table181211[[#This Row], [je4]]</f>
        <v>0</v>
      </c>
      <c r="F8" s="586">
        <f>F9+F12+F14</f>
        <v>0</v>
      </c>
      <c r="G8" s="586">
        <f>G9+G12+G14</f>
        <v>0</v>
      </c>
      <c r="H8" s="586">
        <f>H9+H12+H14</f>
        <v>0</v>
      </c>
      <c r="I8" s="586">
        <f>I9+I12+I14</f>
        <v>11314813.32</v>
      </c>
      <c r="J8" s="586">
        <f>J9+J12+J14</f>
        <v>11314813.32</v>
      </c>
      <c r="K8" s="585">
        <f>Table181211[[#This Row], [je8]]+Table181211[[#This Row], [je9]]+Table181211[[#This Row], [je10]]</f>
        <v>0</v>
      </c>
      <c r="L8" s="586">
        <f>L9+L12+L14</f>
        <v>0</v>
      </c>
      <c r="M8" s="586">
        <f>M9+M12+M14</f>
        <v>0</v>
      </c>
      <c r="N8" s="586">
        <f>N9+N12+N14</f>
        <v>0</v>
      </c>
      <c r="O8" s="586">
        <f>O9+O12+O14</f>
        <v>0</v>
      </c>
      <c r="P8" s="585">
        <f>Table181211[[#This Row], [je13]]+Table181211[[#This Row], [je14]]+Table181211[[#This Row], [je15]]++Table181211[[#This Row], [je16]]</f>
        <v>0</v>
      </c>
      <c r="Q8" s="586">
        <f>Q9+Q12+Q14</f>
        <v>0</v>
      </c>
      <c r="R8" s="586">
        <f>R9+R12+R14</f>
        <v>0</v>
      </c>
      <c r="S8" s="586">
        <f>S9+S12+S14</f>
        <v>0</v>
      </c>
      <c r="T8" s="585">
        <f>T9+T12+T14</f>
        <v>0</v>
      </c>
      <c r="U8" s="585">
        <f>Table181211[[#This Row], [je18]]+Table181211[[#This Row], [je19]]+Table181211[[#This Row], [je20]]</f>
        <v>0</v>
      </c>
      <c r="V8" s="586">
        <f>V9+V12+V14</f>
        <v>0</v>
      </c>
      <c r="W8" s="586">
        <f>W9+W12+W14</f>
        <v>0</v>
      </c>
      <c r="X8" s="587">
        <f>X9+X12+X14</f>
        <v>0</v>
      </c>
    </row>
    <row customHeight="1" ht="22.5">
      <c r="A9" s="582" t="s">
        <v>272</v>
      </c>
      <c r="B9" s="583"/>
      <c r="C9" s="583"/>
      <c r="D9" s="584" t="s">
        <v>273</v>
      </c>
      <c r="E9" s="585">
        <f>Table181211[[#This Row], [je2]]+Table181211[[#This Row], [je3]]+Table181211[[#This Row], [je4]]</f>
        <v>0</v>
      </c>
      <c r="F9" s="586">
        <f>F10+F11</f>
        <v>0</v>
      </c>
      <c r="G9" s="586">
        <f>G10+G11</f>
        <v>0</v>
      </c>
      <c r="H9" s="586">
        <f>H10+H11</f>
        <v>0</v>
      </c>
      <c r="I9" s="586">
        <f>I10+I11</f>
        <v>11058466.32</v>
      </c>
      <c r="J9" s="586">
        <f>J10+J11</f>
        <v>11058466.32</v>
      </c>
      <c r="K9" s="585">
        <f>Table181211[[#This Row], [je8]]+Table181211[[#This Row], [je9]]+Table181211[[#This Row], [je10]]</f>
        <v>0</v>
      </c>
      <c r="L9" s="586">
        <f>L10+L11</f>
        <v>0</v>
      </c>
      <c r="M9" s="586">
        <f>M10+M11</f>
        <v>0</v>
      </c>
      <c r="N9" s="586">
        <f>N10+N11</f>
        <v>0</v>
      </c>
      <c r="O9" s="586">
        <f>O10+O11</f>
        <v>0</v>
      </c>
      <c r="P9" s="585">
        <f>Table181211[[#This Row], [je13]]+Table181211[[#This Row], [je14]]+Table181211[[#This Row], [je15]]++Table181211[[#This Row], [je16]]</f>
        <v>0</v>
      </c>
      <c r="Q9" s="586">
        <f>Q10+Q11</f>
        <v>0</v>
      </c>
      <c r="R9" s="586">
        <f>R10+R11</f>
        <v>0</v>
      </c>
      <c r="S9" s="586">
        <f>S10+S11</f>
        <v>0</v>
      </c>
      <c r="T9" s="585">
        <f>T10+T11</f>
        <v>0</v>
      </c>
      <c r="U9" s="585">
        <f>Table181211[[#This Row], [je18]]+Table181211[[#This Row], [je19]]+Table181211[[#This Row], [je20]]</f>
        <v>0</v>
      </c>
      <c r="V9" s="586">
        <f>V10+V11</f>
        <v>0</v>
      </c>
      <c r="W9" s="586">
        <f>W10+W11</f>
        <v>0</v>
      </c>
      <c r="X9" s="587">
        <f>X10+X11</f>
        <v>0</v>
      </c>
    </row>
    <row customHeight="1" ht="22.5">
      <c r="A10" s="588" t="s">
        <v>274</v>
      </c>
      <c r="B10" s="589"/>
      <c r="C10" s="589"/>
      <c r="D10" s="590" t="s">
        <v>275</v>
      </c>
      <c r="E10" s="585">
        <f>Table181211[[#This Row], [je2]]+Table181211[[#This Row], [je3]]+Table181211[[#This Row], [je4]]</f>
        <v>0</v>
      </c>
      <c r="F10" s="591">
        <v>0</v>
      </c>
      <c r="G10" s="591">
        <v>0</v>
      </c>
      <c r="H10" s="591">
        <v>0</v>
      </c>
      <c r="I10" s="586">
        <v>3710761.61</v>
      </c>
      <c r="J10" s="586">
        <v>3710761.61</v>
      </c>
      <c r="K10" s="585">
        <f>Table181211[[#This Row], [je8]]+Table181211[[#This Row], [je9]]+Table181211[[#This Row], [je10]]</f>
        <v>0</v>
      </c>
      <c r="L10" s="591">
        <v>0</v>
      </c>
      <c r="M10" s="591">
        <v>0</v>
      </c>
      <c r="N10" s="591">
        <v>0</v>
      </c>
      <c r="O10" s="591">
        <v>0</v>
      </c>
      <c r="P10" s="585">
        <f>Table181211[[#This Row], [je13]]+Table181211[[#This Row], [je14]]+Table181211[[#This Row], [je15]]++Table181211[[#This Row], [je16]]</f>
        <v>0</v>
      </c>
      <c r="Q10" s="591">
        <v>0</v>
      </c>
      <c r="R10" s="591">
        <v>0</v>
      </c>
      <c r="S10" s="591">
        <v>0</v>
      </c>
      <c r="T10" s="592">
        <v>0</v>
      </c>
      <c r="U10" s="585">
        <f>Table181211[[#This Row], [je18]]+Table181211[[#This Row], [je19]]+Table181211[[#This Row], [je20]]</f>
        <v>0</v>
      </c>
      <c r="V10" s="591">
        <v>0</v>
      </c>
      <c r="W10" s="591">
        <v>0</v>
      </c>
      <c r="X10" s="593">
        <v>0</v>
      </c>
    </row>
    <row customHeight="1" ht="22.5">
      <c r="A11" s="588" t="s">
        <v>276</v>
      </c>
      <c r="B11" s="589"/>
      <c r="C11" s="589"/>
      <c r="D11" s="590" t="s">
        <v>277</v>
      </c>
      <c r="E11" s="585">
        <f>Table181211[[#This Row], [je2]]+Table181211[[#This Row], [je3]]+Table181211[[#This Row], [je4]]</f>
        <v>0</v>
      </c>
      <c r="F11" s="591">
        <v>0</v>
      </c>
      <c r="G11" s="591">
        <v>0</v>
      </c>
      <c r="H11" s="591">
        <v>0</v>
      </c>
      <c r="I11" s="586">
        <v>7347704.71</v>
      </c>
      <c r="J11" s="586">
        <v>7347704.71</v>
      </c>
      <c r="K11" s="585">
        <f>Table181211[[#This Row], [je8]]+Table181211[[#This Row], [je9]]+Table181211[[#This Row], [je10]]</f>
        <v>0</v>
      </c>
      <c r="L11" s="591">
        <v>0</v>
      </c>
      <c r="M11" s="591">
        <v>0</v>
      </c>
      <c r="N11" s="591">
        <v>0</v>
      </c>
      <c r="O11" s="591">
        <v>0</v>
      </c>
      <c r="P11" s="585">
        <f>Table181211[[#This Row], [je13]]+Table181211[[#This Row], [je14]]+Table181211[[#This Row], [je15]]++Table181211[[#This Row], [je16]]</f>
        <v>0</v>
      </c>
      <c r="Q11" s="591">
        <v>0</v>
      </c>
      <c r="R11" s="591">
        <v>0</v>
      </c>
      <c r="S11" s="591">
        <v>0</v>
      </c>
      <c r="T11" s="592">
        <v>0</v>
      </c>
      <c r="U11" s="585">
        <f>Table181211[[#This Row], [je18]]+Table181211[[#This Row], [je19]]+Table181211[[#This Row], [je20]]</f>
        <v>0</v>
      </c>
      <c r="V11" s="591">
        <v>0</v>
      </c>
      <c r="W11" s="591">
        <v>0</v>
      </c>
      <c r="X11" s="593">
        <v>0</v>
      </c>
    </row>
    <row customHeight="1" ht="22.5">
      <c r="A12" s="582" t="s">
        <v>278</v>
      </c>
      <c r="B12" s="583"/>
      <c r="C12" s="583"/>
      <c r="D12" s="584" t="s">
        <v>279</v>
      </c>
      <c r="E12" s="585">
        <f>Table181211[[#This Row], [je2]]+Table181211[[#This Row], [je3]]+Table181211[[#This Row], [je4]]</f>
        <v>0</v>
      </c>
      <c r="F12" s="586">
        <f>F13</f>
        <v>0</v>
      </c>
      <c r="G12" s="586">
        <f>G13</f>
        <v>0</v>
      </c>
      <c r="H12" s="586">
        <f>H13</f>
        <v>0</v>
      </c>
      <c r="I12" s="586">
        <f>I13</f>
        <v>202875</v>
      </c>
      <c r="J12" s="586">
        <f>J13</f>
        <v>202875</v>
      </c>
      <c r="K12" s="585">
        <f>Table181211[[#This Row], [je8]]+Table181211[[#This Row], [je9]]+Table181211[[#This Row], [je10]]</f>
        <v>0</v>
      </c>
      <c r="L12" s="586">
        <f>L13</f>
        <v>0</v>
      </c>
      <c r="M12" s="586">
        <f>M13</f>
        <v>0</v>
      </c>
      <c r="N12" s="586">
        <f>N13</f>
        <v>0</v>
      </c>
      <c r="O12" s="586">
        <f>O13</f>
        <v>0</v>
      </c>
      <c r="P12" s="585">
        <f>Table181211[[#This Row], [je13]]+Table181211[[#This Row], [je14]]+Table181211[[#This Row], [je15]]++Table181211[[#This Row], [je16]]</f>
        <v>0</v>
      </c>
      <c r="Q12" s="586">
        <f>Q13</f>
        <v>0</v>
      </c>
      <c r="R12" s="586">
        <f>R13</f>
        <v>0</v>
      </c>
      <c r="S12" s="586">
        <f>S13</f>
        <v>0</v>
      </c>
      <c r="T12" s="585">
        <f>T13</f>
        <v>0</v>
      </c>
      <c r="U12" s="585">
        <f>Table181211[[#This Row], [je18]]+Table181211[[#This Row], [je19]]+Table181211[[#This Row], [je20]]</f>
        <v>0</v>
      </c>
      <c r="V12" s="586">
        <f>V13</f>
        <v>0</v>
      </c>
      <c r="W12" s="586">
        <f>W13</f>
        <v>0</v>
      </c>
      <c r="X12" s="587">
        <f>X13</f>
        <v>0</v>
      </c>
    </row>
    <row customHeight="1" ht="22.5">
      <c r="A13" s="588" t="s">
        <v>280</v>
      </c>
      <c r="B13" s="589"/>
      <c r="C13" s="589"/>
      <c r="D13" s="590" t="s">
        <v>281</v>
      </c>
      <c r="E13" s="585">
        <f>Table181211[[#This Row], [je2]]+Table181211[[#This Row], [je3]]+Table181211[[#This Row], [je4]]</f>
        <v>0</v>
      </c>
      <c r="F13" s="591">
        <v>0</v>
      </c>
      <c r="G13" s="591">
        <v>0</v>
      </c>
      <c r="H13" s="591">
        <v>0</v>
      </c>
      <c r="I13" s="586">
        <v>202875</v>
      </c>
      <c r="J13" s="586">
        <v>202875</v>
      </c>
      <c r="K13" s="585">
        <f>Table181211[[#This Row], [je8]]+Table181211[[#This Row], [je9]]+Table181211[[#This Row], [je10]]</f>
        <v>0</v>
      </c>
      <c r="L13" s="591">
        <v>0</v>
      </c>
      <c r="M13" s="591">
        <v>0</v>
      </c>
      <c r="N13" s="591">
        <v>0</v>
      </c>
      <c r="O13" s="591">
        <v>0</v>
      </c>
      <c r="P13" s="585">
        <f>Table181211[[#This Row], [je13]]+Table181211[[#This Row], [je14]]+Table181211[[#This Row], [je15]]++Table181211[[#This Row], [je16]]</f>
        <v>0</v>
      </c>
      <c r="Q13" s="591">
        <v>0</v>
      </c>
      <c r="R13" s="591">
        <v>0</v>
      </c>
      <c r="S13" s="591">
        <v>0</v>
      </c>
      <c r="T13" s="592">
        <v>0</v>
      </c>
      <c r="U13" s="585">
        <f>Table181211[[#This Row], [je18]]+Table181211[[#This Row], [je19]]+Table181211[[#This Row], [je20]]</f>
        <v>0</v>
      </c>
      <c r="V13" s="591">
        <v>0</v>
      </c>
      <c r="W13" s="591">
        <v>0</v>
      </c>
      <c r="X13" s="593">
        <v>0</v>
      </c>
    </row>
    <row customHeight="1" ht="22.5">
      <c r="A14" s="582" t="s">
        <v>282</v>
      </c>
      <c r="B14" s="583"/>
      <c r="C14" s="583"/>
      <c r="D14" s="584" t="s">
        <v>283</v>
      </c>
      <c r="E14" s="585">
        <f>Table181211[[#This Row], [je2]]+Table181211[[#This Row], [je3]]+Table181211[[#This Row], [je4]]</f>
        <v>0</v>
      </c>
      <c r="F14" s="586">
        <f>F15</f>
        <v>0</v>
      </c>
      <c r="G14" s="586">
        <f>G15</f>
        <v>0</v>
      </c>
      <c r="H14" s="586">
        <f>H15</f>
        <v>0</v>
      </c>
      <c r="I14" s="586">
        <f>I15</f>
        <v>53472</v>
      </c>
      <c r="J14" s="586">
        <f>J15</f>
        <v>53472</v>
      </c>
      <c r="K14" s="585">
        <f>Table181211[[#This Row], [je8]]+Table181211[[#This Row], [je9]]+Table181211[[#This Row], [je10]]</f>
        <v>0</v>
      </c>
      <c r="L14" s="586">
        <f>L15</f>
        <v>0</v>
      </c>
      <c r="M14" s="586">
        <f>M15</f>
        <v>0</v>
      </c>
      <c r="N14" s="586">
        <f>N15</f>
        <v>0</v>
      </c>
      <c r="O14" s="586">
        <f>O15</f>
        <v>0</v>
      </c>
      <c r="P14" s="585">
        <f>Table181211[[#This Row], [je13]]+Table181211[[#This Row], [je14]]+Table181211[[#This Row], [je15]]++Table181211[[#This Row], [je16]]</f>
        <v>0</v>
      </c>
      <c r="Q14" s="586">
        <f>Q15</f>
        <v>0</v>
      </c>
      <c r="R14" s="586">
        <f>R15</f>
        <v>0</v>
      </c>
      <c r="S14" s="586">
        <f>S15</f>
        <v>0</v>
      </c>
      <c r="T14" s="585">
        <f>T15</f>
        <v>0</v>
      </c>
      <c r="U14" s="585">
        <f>Table181211[[#This Row], [je18]]+Table181211[[#This Row], [je19]]+Table181211[[#This Row], [je20]]</f>
        <v>0</v>
      </c>
      <c r="V14" s="586">
        <f>V15</f>
        <v>0</v>
      </c>
      <c r="W14" s="586">
        <f>W15</f>
        <v>0</v>
      </c>
      <c r="X14" s="587">
        <f>X15</f>
        <v>0</v>
      </c>
    </row>
    <row customHeight="1" ht="22.5">
      <c r="A15" s="588" t="s">
        <v>284</v>
      </c>
      <c r="B15" s="589"/>
      <c r="C15" s="589"/>
      <c r="D15" s="590" t="s">
        <v>285</v>
      </c>
      <c r="E15" s="585">
        <f>Table181211[[#This Row], [je2]]+Table181211[[#This Row], [je3]]+Table181211[[#This Row], [je4]]</f>
        <v>0</v>
      </c>
      <c r="F15" s="591">
        <v>0</v>
      </c>
      <c r="G15" s="591">
        <v>0</v>
      </c>
      <c r="H15" s="591">
        <v>0</v>
      </c>
      <c r="I15" s="586">
        <v>53472</v>
      </c>
      <c r="J15" s="586">
        <v>53472</v>
      </c>
      <c r="K15" s="585">
        <f>Table181211[[#This Row], [je8]]+Table181211[[#This Row], [je9]]+Table181211[[#This Row], [je10]]</f>
        <v>0</v>
      </c>
      <c r="L15" s="591">
        <v>0</v>
      </c>
      <c r="M15" s="591">
        <v>0</v>
      </c>
      <c r="N15" s="591">
        <v>0</v>
      </c>
      <c r="O15" s="591">
        <v>0</v>
      </c>
      <c r="P15" s="585">
        <f>Table181211[[#This Row], [je13]]+Table181211[[#This Row], [je14]]+Table181211[[#This Row], [je15]]++Table181211[[#This Row], [je16]]</f>
        <v>0</v>
      </c>
      <c r="Q15" s="591">
        <v>0</v>
      </c>
      <c r="R15" s="591">
        <v>0</v>
      </c>
      <c r="S15" s="591">
        <v>0</v>
      </c>
      <c r="T15" s="592">
        <v>0</v>
      </c>
      <c r="U15" s="585">
        <f>Table181211[[#This Row], [je18]]+Table181211[[#This Row], [je19]]+Table181211[[#This Row], [je20]]</f>
        <v>0</v>
      </c>
      <c r="V15" s="591">
        <v>0</v>
      </c>
      <c r="W15" s="591">
        <v>0</v>
      </c>
      <c r="X15" s="593">
        <v>0</v>
      </c>
    </row>
    <row customHeight="1" ht="22.5">
      <c r="A16" s="582" t="s">
        <v>286</v>
      </c>
      <c r="B16" s="583"/>
      <c r="C16" s="583"/>
      <c r="D16" s="584" t="s">
        <v>287</v>
      </c>
      <c r="E16" s="585">
        <f>Table181211[[#This Row], [je2]]+Table181211[[#This Row], [je3]]+Table181211[[#This Row], [je4]]</f>
        <v>0</v>
      </c>
      <c r="F16" s="586">
        <f>F17</f>
        <v>0</v>
      </c>
      <c r="G16" s="586">
        <f>G17</f>
        <v>0</v>
      </c>
      <c r="H16" s="586">
        <f>H17</f>
        <v>0</v>
      </c>
      <c r="I16" s="586">
        <f>I17</f>
        <v>456820.64</v>
      </c>
      <c r="J16" s="586">
        <f>J17</f>
        <v>456820.64</v>
      </c>
      <c r="K16" s="585">
        <f>Table181211[[#This Row], [je8]]+Table181211[[#This Row], [je9]]+Table181211[[#This Row], [je10]]</f>
        <v>0</v>
      </c>
      <c r="L16" s="586">
        <f>L17</f>
        <v>0</v>
      </c>
      <c r="M16" s="586">
        <f>M17</f>
        <v>0</v>
      </c>
      <c r="N16" s="586">
        <f>N17</f>
        <v>0</v>
      </c>
      <c r="O16" s="586">
        <f>O17</f>
        <v>0</v>
      </c>
      <c r="P16" s="585">
        <f>Table181211[[#This Row], [je13]]+Table181211[[#This Row], [je14]]+Table181211[[#This Row], [je15]]++Table181211[[#This Row], [je16]]</f>
        <v>0</v>
      </c>
      <c r="Q16" s="586">
        <f>Q17</f>
        <v>0</v>
      </c>
      <c r="R16" s="586">
        <f>R17</f>
        <v>0</v>
      </c>
      <c r="S16" s="586">
        <f>S17</f>
        <v>0</v>
      </c>
      <c r="T16" s="585">
        <f>T17</f>
        <v>0</v>
      </c>
      <c r="U16" s="585">
        <f>Table181211[[#This Row], [je18]]+Table181211[[#This Row], [je19]]+Table181211[[#This Row], [je20]]</f>
        <v>0</v>
      </c>
      <c r="V16" s="586">
        <f>V17</f>
        <v>0</v>
      </c>
      <c r="W16" s="586">
        <f>W17</f>
        <v>0</v>
      </c>
      <c r="X16" s="587">
        <f>X17</f>
        <v>0</v>
      </c>
    </row>
    <row customHeight="1" ht="22.5">
      <c r="A17" s="582" t="s">
        <v>288</v>
      </c>
      <c r="B17" s="583"/>
      <c r="C17" s="583"/>
      <c r="D17" s="584" t="s">
        <v>289</v>
      </c>
      <c r="E17" s="585">
        <f>Table181211[[#This Row], [je2]]+Table181211[[#This Row], [je3]]+Table181211[[#This Row], [je4]]</f>
        <v>0</v>
      </c>
      <c r="F17" s="586">
        <f>F18+F19</f>
        <v>0</v>
      </c>
      <c r="G17" s="586">
        <f>G18+G19</f>
        <v>0</v>
      </c>
      <c r="H17" s="586">
        <f>H18+H19</f>
        <v>0</v>
      </c>
      <c r="I17" s="586">
        <f>I18+I19</f>
        <v>456820.64</v>
      </c>
      <c r="J17" s="586">
        <f>J18+J19</f>
        <v>456820.64</v>
      </c>
      <c r="K17" s="585">
        <f>Table181211[[#This Row], [je8]]+Table181211[[#This Row], [je9]]+Table181211[[#This Row], [je10]]</f>
        <v>0</v>
      </c>
      <c r="L17" s="586">
        <f>L18+L19</f>
        <v>0</v>
      </c>
      <c r="M17" s="586">
        <f>M18+M19</f>
        <v>0</v>
      </c>
      <c r="N17" s="586">
        <f>N18+N19</f>
        <v>0</v>
      </c>
      <c r="O17" s="586">
        <f>O18+O19</f>
        <v>0</v>
      </c>
      <c r="P17" s="585">
        <f>Table181211[[#This Row], [je13]]+Table181211[[#This Row], [je14]]+Table181211[[#This Row], [je15]]++Table181211[[#This Row], [je16]]</f>
        <v>0</v>
      </c>
      <c r="Q17" s="586">
        <f>Q18+Q19</f>
        <v>0</v>
      </c>
      <c r="R17" s="586">
        <f>R18+R19</f>
        <v>0</v>
      </c>
      <c r="S17" s="586">
        <f>S18+S19</f>
        <v>0</v>
      </c>
      <c r="T17" s="585">
        <f>T18+T19</f>
        <v>0</v>
      </c>
      <c r="U17" s="585">
        <f>Table181211[[#This Row], [je18]]+Table181211[[#This Row], [je19]]+Table181211[[#This Row], [je20]]</f>
        <v>0</v>
      </c>
      <c r="V17" s="586">
        <f>V18+V19</f>
        <v>0</v>
      </c>
      <c r="W17" s="586">
        <f>W18+W19</f>
        <v>0</v>
      </c>
      <c r="X17" s="587">
        <f>X18+X19</f>
        <v>0</v>
      </c>
    </row>
    <row customHeight="1" ht="22.5">
      <c r="A18" s="588" t="s">
        <v>290</v>
      </c>
      <c r="B18" s="589"/>
      <c r="C18" s="589"/>
      <c r="D18" s="590" t="s">
        <v>291</v>
      </c>
      <c r="E18" s="585">
        <f>Table181211[[#This Row], [je2]]+Table181211[[#This Row], [je3]]+Table181211[[#This Row], [je4]]</f>
        <v>0</v>
      </c>
      <c r="F18" s="591">
        <v>0</v>
      </c>
      <c r="G18" s="591">
        <v>0</v>
      </c>
      <c r="H18" s="591">
        <v>0</v>
      </c>
      <c r="I18" s="586">
        <v>456426.97</v>
      </c>
      <c r="J18" s="586">
        <v>456426.97</v>
      </c>
      <c r="K18" s="585">
        <f>Table181211[[#This Row], [je8]]+Table181211[[#This Row], [je9]]+Table181211[[#This Row], [je10]]</f>
        <v>0</v>
      </c>
      <c r="L18" s="591">
        <v>0</v>
      </c>
      <c r="M18" s="591">
        <v>0</v>
      </c>
      <c r="N18" s="591">
        <v>0</v>
      </c>
      <c r="O18" s="591">
        <v>0</v>
      </c>
      <c r="P18" s="585">
        <f>Table181211[[#This Row], [je13]]+Table181211[[#This Row], [je14]]+Table181211[[#This Row], [je15]]++Table181211[[#This Row], [je16]]</f>
        <v>0</v>
      </c>
      <c r="Q18" s="591">
        <v>0</v>
      </c>
      <c r="R18" s="591">
        <v>0</v>
      </c>
      <c r="S18" s="591">
        <v>0</v>
      </c>
      <c r="T18" s="592">
        <v>0</v>
      </c>
      <c r="U18" s="585">
        <f>Table181211[[#This Row], [je18]]+Table181211[[#This Row], [je19]]+Table181211[[#This Row], [je20]]</f>
        <v>0</v>
      </c>
      <c r="V18" s="591">
        <v>0</v>
      </c>
      <c r="W18" s="591">
        <v>0</v>
      </c>
      <c r="X18" s="593">
        <v>0</v>
      </c>
    </row>
    <row customHeight="1" ht="22.5">
      <c r="A19" s="588" t="s">
        <v>292</v>
      </c>
      <c r="B19" s="589"/>
      <c r="C19" s="589"/>
      <c r="D19" s="590" t="s">
        <v>293</v>
      </c>
      <c r="E19" s="585">
        <f>Table181211[[#This Row], [je2]]+Table181211[[#This Row], [je3]]+Table181211[[#This Row], [je4]]</f>
        <v>0</v>
      </c>
      <c r="F19" s="591">
        <v>0</v>
      </c>
      <c r="G19" s="591">
        <v>0</v>
      </c>
      <c r="H19" s="591">
        <v>0</v>
      </c>
      <c r="I19" s="586">
        <v>393.67</v>
      </c>
      <c r="J19" s="586">
        <v>393.67</v>
      </c>
      <c r="K19" s="585">
        <f>Table181211[[#This Row], [je8]]+Table181211[[#This Row], [je9]]+Table181211[[#This Row], [je10]]</f>
        <v>0</v>
      </c>
      <c r="L19" s="591">
        <v>0</v>
      </c>
      <c r="M19" s="591">
        <v>0</v>
      </c>
      <c r="N19" s="591">
        <v>0</v>
      </c>
      <c r="O19" s="591">
        <v>0</v>
      </c>
      <c r="P19" s="585">
        <f>Table181211[[#This Row], [je13]]+Table181211[[#This Row], [je14]]+Table181211[[#This Row], [je15]]++Table181211[[#This Row], [je16]]</f>
        <v>0</v>
      </c>
      <c r="Q19" s="591">
        <v>0</v>
      </c>
      <c r="R19" s="591">
        <v>0</v>
      </c>
      <c r="S19" s="591">
        <v>0</v>
      </c>
      <c r="T19" s="592">
        <v>0</v>
      </c>
      <c r="U19" s="585">
        <f>Table181211[[#This Row], [je18]]+Table181211[[#This Row], [je19]]+Table181211[[#This Row], [je20]]</f>
        <v>0</v>
      </c>
      <c r="V19" s="591">
        <v>0</v>
      </c>
      <c r="W19" s="591">
        <v>0</v>
      </c>
      <c r="X19" s="593">
        <v>0</v>
      </c>
    </row>
    <row customHeight="1" ht="22.5">
      <c r="A20" s="582" t="s">
        <v>294</v>
      </c>
      <c r="B20" s="583"/>
      <c r="C20" s="583"/>
      <c r="D20" s="584" t="s">
        <v>295</v>
      </c>
      <c r="E20" s="585">
        <f>Table181211[[#This Row], [je2]]+Table181211[[#This Row], [je3]]+Table181211[[#This Row], [je4]]</f>
        <v>0</v>
      </c>
      <c r="F20" s="586">
        <f>F21</f>
        <v>0</v>
      </c>
      <c r="G20" s="586">
        <f>G21</f>
        <v>0</v>
      </c>
      <c r="H20" s="586">
        <f>H21</f>
        <v>0</v>
      </c>
      <c r="I20" s="586">
        <f>I21</f>
        <v>188615.49</v>
      </c>
      <c r="J20" s="586">
        <f>J21</f>
        <v>188615.49</v>
      </c>
      <c r="K20" s="585">
        <f>Table181211[[#This Row], [je8]]+Table181211[[#This Row], [je9]]+Table181211[[#This Row], [je10]]</f>
        <v>0</v>
      </c>
      <c r="L20" s="586">
        <f>L21</f>
        <v>0</v>
      </c>
      <c r="M20" s="586">
        <f>M21</f>
        <v>0</v>
      </c>
      <c r="N20" s="586">
        <f>N21</f>
        <v>0</v>
      </c>
      <c r="O20" s="586">
        <f>O21</f>
        <v>0</v>
      </c>
      <c r="P20" s="585">
        <f>Table181211[[#This Row], [je13]]+Table181211[[#This Row], [je14]]+Table181211[[#This Row], [je15]]++Table181211[[#This Row], [je16]]</f>
        <v>0</v>
      </c>
      <c r="Q20" s="586">
        <f>Q21</f>
        <v>0</v>
      </c>
      <c r="R20" s="586">
        <f>R21</f>
        <v>0</v>
      </c>
      <c r="S20" s="586">
        <f>S21</f>
        <v>0</v>
      </c>
      <c r="T20" s="585">
        <f>T21</f>
        <v>0</v>
      </c>
      <c r="U20" s="585">
        <f>Table181211[[#This Row], [je18]]+Table181211[[#This Row], [je19]]+Table181211[[#This Row], [je20]]</f>
        <v>0</v>
      </c>
      <c r="V20" s="586">
        <f>V21</f>
        <v>0</v>
      </c>
      <c r="W20" s="586">
        <f>W21</f>
        <v>0</v>
      </c>
      <c r="X20" s="587">
        <f>X21</f>
        <v>0</v>
      </c>
    </row>
    <row customHeight="1" ht="22.5">
      <c r="A21" s="582" t="s">
        <v>296</v>
      </c>
      <c r="B21" s="583"/>
      <c r="C21" s="583"/>
      <c r="D21" s="584" t="s">
        <v>297</v>
      </c>
      <c r="E21" s="585">
        <f>Table181211[[#This Row], [je2]]+Table181211[[#This Row], [je3]]+Table181211[[#This Row], [je4]]</f>
        <v>0</v>
      </c>
      <c r="F21" s="586">
        <f>F22+F23</f>
        <v>0</v>
      </c>
      <c r="G21" s="586">
        <f>G22+G23</f>
        <v>0</v>
      </c>
      <c r="H21" s="586">
        <f>H22+H23</f>
        <v>0</v>
      </c>
      <c r="I21" s="586">
        <f>I22+I23</f>
        <v>188615.49</v>
      </c>
      <c r="J21" s="586">
        <f>J22+J23</f>
        <v>188615.49</v>
      </c>
      <c r="K21" s="585">
        <f>Table181211[[#This Row], [je8]]+Table181211[[#This Row], [je9]]+Table181211[[#This Row], [je10]]</f>
        <v>0</v>
      </c>
      <c r="L21" s="586">
        <f>L22+L23</f>
        <v>0</v>
      </c>
      <c r="M21" s="586">
        <f>M22+M23</f>
        <v>0</v>
      </c>
      <c r="N21" s="586">
        <f>N22+N23</f>
        <v>0</v>
      </c>
      <c r="O21" s="586">
        <f>O22+O23</f>
        <v>0</v>
      </c>
      <c r="P21" s="585">
        <f>Table181211[[#This Row], [je13]]+Table181211[[#This Row], [je14]]+Table181211[[#This Row], [je15]]++Table181211[[#This Row], [je16]]</f>
        <v>0</v>
      </c>
      <c r="Q21" s="586">
        <f>Q22+Q23</f>
        <v>0</v>
      </c>
      <c r="R21" s="586">
        <f>R22+R23</f>
        <v>0</v>
      </c>
      <c r="S21" s="586">
        <f>S22+S23</f>
        <v>0</v>
      </c>
      <c r="T21" s="585">
        <f>T22+T23</f>
        <v>0</v>
      </c>
      <c r="U21" s="585">
        <f>Table181211[[#This Row], [je18]]+Table181211[[#This Row], [je19]]+Table181211[[#This Row], [je20]]</f>
        <v>0</v>
      </c>
      <c r="V21" s="586">
        <f>V22+V23</f>
        <v>0</v>
      </c>
      <c r="W21" s="586">
        <f>W22+W23</f>
        <v>0</v>
      </c>
      <c r="X21" s="587">
        <f>X22+X23</f>
        <v>0</v>
      </c>
    </row>
    <row customHeight="1" ht="22.5">
      <c r="A22" s="588" t="s">
        <v>298</v>
      </c>
      <c r="B22" s="589"/>
      <c r="C22" s="589"/>
      <c r="D22" s="590" t="s">
        <v>299</v>
      </c>
      <c r="E22" s="585">
        <f>Table181211[[#This Row], [je2]]+Table181211[[#This Row], [je3]]+Table181211[[#This Row], [je4]]</f>
        <v>0</v>
      </c>
      <c r="F22" s="591">
        <v>0</v>
      </c>
      <c r="G22" s="591">
        <v>0</v>
      </c>
      <c r="H22" s="591">
        <v>0</v>
      </c>
      <c r="I22" s="586">
        <v>185423.49</v>
      </c>
      <c r="J22" s="586">
        <v>185423.49</v>
      </c>
      <c r="K22" s="585">
        <f>Table181211[[#This Row], [je8]]+Table181211[[#This Row], [je9]]+Table181211[[#This Row], [je10]]</f>
        <v>0</v>
      </c>
      <c r="L22" s="591">
        <v>0</v>
      </c>
      <c r="M22" s="591">
        <v>0</v>
      </c>
      <c r="N22" s="591">
        <v>0</v>
      </c>
      <c r="O22" s="591">
        <v>0</v>
      </c>
      <c r="P22" s="585">
        <f>Table181211[[#This Row], [je13]]+Table181211[[#This Row], [je14]]+Table181211[[#This Row], [je15]]++Table181211[[#This Row], [je16]]</f>
        <v>0</v>
      </c>
      <c r="Q22" s="591">
        <v>0</v>
      </c>
      <c r="R22" s="591">
        <v>0</v>
      </c>
      <c r="S22" s="591">
        <v>0</v>
      </c>
      <c r="T22" s="592">
        <v>0</v>
      </c>
      <c r="U22" s="585">
        <f>Table181211[[#This Row], [je18]]+Table181211[[#This Row], [je19]]+Table181211[[#This Row], [je20]]</f>
        <v>0</v>
      </c>
      <c r="V22" s="591">
        <v>0</v>
      </c>
      <c r="W22" s="591">
        <v>0</v>
      </c>
      <c r="X22" s="593">
        <v>0</v>
      </c>
    </row>
    <row customHeight="1" ht="22.5">
      <c r="A23" s="588" t="s">
        <v>300</v>
      </c>
      <c r="B23" s="589"/>
      <c r="C23" s="589"/>
      <c r="D23" s="590" t="s">
        <v>301</v>
      </c>
      <c r="E23" s="585">
        <f>Table181211[[#This Row], [je2]]+Table181211[[#This Row], [je3]]+Table181211[[#This Row], [je4]]</f>
        <v>0</v>
      </c>
      <c r="F23" s="591">
        <v>0</v>
      </c>
      <c r="G23" s="591">
        <v>0</v>
      </c>
      <c r="H23" s="591">
        <v>0</v>
      </c>
      <c r="I23" s="586">
        <v>3192</v>
      </c>
      <c r="J23" s="586">
        <v>3192</v>
      </c>
      <c r="K23" s="585">
        <f>Table181211[[#This Row], [je8]]+Table181211[[#This Row], [je9]]+Table181211[[#This Row], [je10]]</f>
        <v>0</v>
      </c>
      <c r="L23" s="591">
        <v>0</v>
      </c>
      <c r="M23" s="591">
        <v>0</v>
      </c>
      <c r="N23" s="591">
        <v>0</v>
      </c>
      <c r="O23" s="591">
        <v>0</v>
      </c>
      <c r="P23" s="585">
        <f>Table181211[[#This Row], [je13]]+Table181211[[#This Row], [je14]]+Table181211[[#This Row], [je15]]++Table181211[[#This Row], [je16]]</f>
        <v>0</v>
      </c>
      <c r="Q23" s="591">
        <v>0</v>
      </c>
      <c r="R23" s="591">
        <v>0</v>
      </c>
      <c r="S23" s="591">
        <v>0</v>
      </c>
      <c r="T23" s="592">
        <v>0</v>
      </c>
      <c r="U23" s="585">
        <f>Table181211[[#This Row], [je18]]+Table181211[[#This Row], [je19]]+Table181211[[#This Row], [je20]]</f>
        <v>0</v>
      </c>
      <c r="V23" s="591">
        <v>0</v>
      </c>
      <c r="W23" s="591">
        <v>0</v>
      </c>
      <c r="X23" s="593">
        <v>0</v>
      </c>
    </row>
    <row customHeight="1" ht="22.5">
      <c r="A24" s="582" t="s">
        <v>302</v>
      </c>
      <c r="B24" s="583"/>
      <c r="C24" s="583"/>
      <c r="D24" s="584" t="s">
        <v>303</v>
      </c>
      <c r="E24" s="585">
        <f>Table181211[[#This Row], [je2]]+Table181211[[#This Row], [je3]]+Table181211[[#This Row], [je4]]</f>
        <v>0</v>
      </c>
      <c r="F24" s="586">
        <f>F25</f>
        <v>0</v>
      </c>
      <c r="G24" s="586">
        <f>G25</f>
        <v>0</v>
      </c>
      <c r="H24" s="586">
        <f>H25</f>
        <v>0</v>
      </c>
      <c r="I24" s="586">
        <f>I25</f>
        <v>40232415.65</v>
      </c>
      <c r="J24" s="586">
        <f>J25</f>
        <v>40232415.65</v>
      </c>
      <c r="K24" s="585">
        <f>Table181211[[#This Row], [je8]]+Table181211[[#This Row], [je9]]+Table181211[[#This Row], [je10]]</f>
        <v>0</v>
      </c>
      <c r="L24" s="586">
        <f>L25</f>
        <v>0</v>
      </c>
      <c r="M24" s="586">
        <f>M25</f>
        <v>0</v>
      </c>
      <c r="N24" s="586">
        <f>N25</f>
        <v>0</v>
      </c>
      <c r="O24" s="586">
        <f>O25</f>
        <v>0</v>
      </c>
      <c r="P24" s="585">
        <f>Table181211[[#This Row], [je13]]+Table181211[[#This Row], [je14]]+Table181211[[#This Row], [je15]]++Table181211[[#This Row], [je16]]</f>
        <v>0</v>
      </c>
      <c r="Q24" s="586">
        <f>Q25</f>
        <v>0</v>
      </c>
      <c r="R24" s="586">
        <f>R25</f>
        <v>0</v>
      </c>
      <c r="S24" s="586">
        <f>S25</f>
        <v>0</v>
      </c>
      <c r="T24" s="585">
        <f>T25</f>
        <v>0</v>
      </c>
      <c r="U24" s="585">
        <f>Table181211[[#This Row], [je18]]+Table181211[[#This Row], [je19]]+Table181211[[#This Row], [je20]]</f>
        <v>0</v>
      </c>
      <c r="V24" s="586">
        <f>V25</f>
        <v>0</v>
      </c>
      <c r="W24" s="586">
        <f>W25</f>
        <v>0</v>
      </c>
      <c r="X24" s="587">
        <f>X25</f>
        <v>0</v>
      </c>
    </row>
    <row customHeight="1" ht="22.5">
      <c r="A25" s="582" t="s">
        <v>304</v>
      </c>
      <c r="B25" s="583"/>
      <c r="C25" s="583"/>
      <c r="D25" s="584" t="s">
        <v>305</v>
      </c>
      <c r="E25" s="585">
        <f>Table181211[[#This Row], [je2]]+Table181211[[#This Row], [je3]]+Table181211[[#This Row], [je4]]</f>
        <v>0</v>
      </c>
      <c r="F25" s="586">
        <f>F26+F27</f>
        <v>0</v>
      </c>
      <c r="G25" s="586">
        <f>G26+G27</f>
        <v>0</v>
      </c>
      <c r="H25" s="586">
        <f>H26+H27</f>
        <v>0</v>
      </c>
      <c r="I25" s="586">
        <f>I26+I27</f>
        <v>40232415.65</v>
      </c>
      <c r="J25" s="586">
        <f>J26+J27</f>
        <v>40232415.65</v>
      </c>
      <c r="K25" s="585">
        <f>Table181211[[#This Row], [je8]]+Table181211[[#This Row], [je9]]+Table181211[[#This Row], [je10]]</f>
        <v>0</v>
      </c>
      <c r="L25" s="586">
        <f>L26+L27</f>
        <v>0</v>
      </c>
      <c r="M25" s="586">
        <f>M26+M27</f>
        <v>0</v>
      </c>
      <c r="N25" s="586">
        <f>N26+N27</f>
        <v>0</v>
      </c>
      <c r="O25" s="586">
        <f>O26+O27</f>
        <v>0</v>
      </c>
      <c r="P25" s="585">
        <f>Table181211[[#This Row], [je13]]+Table181211[[#This Row], [je14]]+Table181211[[#This Row], [je15]]++Table181211[[#This Row], [je16]]</f>
        <v>0</v>
      </c>
      <c r="Q25" s="586">
        <f>Q26+Q27</f>
        <v>0</v>
      </c>
      <c r="R25" s="586">
        <f>R26+R27</f>
        <v>0</v>
      </c>
      <c r="S25" s="586">
        <f>S26+S27</f>
        <v>0</v>
      </c>
      <c r="T25" s="585">
        <f>T26+T27</f>
        <v>0</v>
      </c>
      <c r="U25" s="585">
        <f>Table181211[[#This Row], [je18]]+Table181211[[#This Row], [je19]]+Table181211[[#This Row], [je20]]</f>
        <v>0</v>
      </c>
      <c r="V25" s="586">
        <f>V26+V27</f>
        <v>0</v>
      </c>
      <c r="W25" s="586">
        <f>W26+W27</f>
        <v>0</v>
      </c>
      <c r="X25" s="587">
        <f>X26+X27</f>
        <v>0</v>
      </c>
    </row>
    <row customHeight="1" ht="22.5">
      <c r="A26" s="588" t="s">
        <v>306</v>
      </c>
      <c r="B26" s="589"/>
      <c r="C26" s="589"/>
      <c r="D26" s="590" t="s">
        <v>307</v>
      </c>
      <c r="E26" s="585">
        <f>Table181211[[#This Row], [je2]]+Table181211[[#This Row], [je3]]+Table181211[[#This Row], [je4]]</f>
        <v>0</v>
      </c>
      <c r="F26" s="591">
        <v>0</v>
      </c>
      <c r="G26" s="591">
        <v>0</v>
      </c>
      <c r="H26" s="591">
        <v>0</v>
      </c>
      <c r="I26" s="586">
        <v>12462502</v>
      </c>
      <c r="J26" s="586">
        <v>12462502</v>
      </c>
      <c r="K26" s="585">
        <f>Table181211[[#This Row], [je8]]+Table181211[[#This Row], [je9]]+Table181211[[#This Row], [je10]]</f>
        <v>0</v>
      </c>
      <c r="L26" s="591">
        <v>0</v>
      </c>
      <c r="M26" s="591">
        <v>0</v>
      </c>
      <c r="N26" s="591">
        <v>0</v>
      </c>
      <c r="O26" s="591">
        <v>0</v>
      </c>
      <c r="P26" s="585">
        <f>Table181211[[#This Row], [je13]]+Table181211[[#This Row], [je14]]+Table181211[[#This Row], [je15]]++Table181211[[#This Row], [je16]]</f>
        <v>0</v>
      </c>
      <c r="Q26" s="591">
        <v>0</v>
      </c>
      <c r="R26" s="591">
        <v>0</v>
      </c>
      <c r="S26" s="591">
        <v>0</v>
      </c>
      <c r="T26" s="592">
        <v>0</v>
      </c>
      <c r="U26" s="585">
        <f>Table181211[[#This Row], [je18]]+Table181211[[#This Row], [je19]]+Table181211[[#This Row], [je20]]</f>
        <v>0</v>
      </c>
      <c r="V26" s="591">
        <v>0</v>
      </c>
      <c r="W26" s="591">
        <v>0</v>
      </c>
      <c r="X26" s="593">
        <v>0</v>
      </c>
    </row>
    <row customHeight="1" ht="22.5">
      <c r="A27" s="588" t="s">
        <v>308</v>
      </c>
      <c r="B27" s="589"/>
      <c r="C27" s="589"/>
      <c r="D27" s="590" t="s">
        <v>309</v>
      </c>
      <c r="E27" s="585">
        <f>Table181211[[#This Row], [je2]]+Table181211[[#This Row], [je3]]+Table181211[[#This Row], [je4]]</f>
        <v>0</v>
      </c>
      <c r="F27" s="591">
        <v>0</v>
      </c>
      <c r="G27" s="591">
        <v>0</v>
      </c>
      <c r="H27" s="591">
        <v>0</v>
      </c>
      <c r="I27" s="586">
        <v>27769913.65</v>
      </c>
      <c r="J27" s="586">
        <v>27769913.65</v>
      </c>
      <c r="K27" s="585">
        <f>Table181211[[#This Row], [je8]]+Table181211[[#This Row], [je9]]+Table181211[[#This Row], [je10]]</f>
        <v>0</v>
      </c>
      <c r="L27" s="591">
        <v>0</v>
      </c>
      <c r="M27" s="591">
        <v>0</v>
      </c>
      <c r="N27" s="591">
        <v>0</v>
      </c>
      <c r="O27" s="591">
        <v>0</v>
      </c>
      <c r="P27" s="585">
        <f>Table181211[[#This Row], [je13]]+Table181211[[#This Row], [je14]]+Table181211[[#This Row], [je15]]++Table181211[[#This Row], [je16]]</f>
        <v>0</v>
      </c>
      <c r="Q27" s="591">
        <v>0</v>
      </c>
      <c r="R27" s="591">
        <v>0</v>
      </c>
      <c r="S27" s="591">
        <v>0</v>
      </c>
      <c r="T27" s="592">
        <v>0</v>
      </c>
      <c r="U27" s="585">
        <f>Table181211[[#This Row], [je18]]+Table181211[[#This Row], [je19]]+Table181211[[#This Row], [je20]]</f>
        <v>0</v>
      </c>
      <c r="V27" s="591">
        <v>0</v>
      </c>
      <c r="W27" s="591">
        <v>0</v>
      </c>
      <c r="X27" s="593">
        <v>0</v>
      </c>
    </row>
    <row customHeight="1" ht="22.5">
      <c r="A28" s="582" t="s">
        <v>310</v>
      </c>
      <c r="B28" s="583"/>
      <c r="C28" s="583"/>
      <c r="D28" s="584" t="s">
        <v>311</v>
      </c>
      <c r="E28" s="585">
        <f>Table181211[[#This Row], [je2]]+Table181211[[#This Row], [je3]]+Table181211[[#This Row], [je4]]</f>
        <v>0</v>
      </c>
      <c r="F28" s="586">
        <f>F29</f>
        <v>0</v>
      </c>
      <c r="G28" s="586">
        <f>G29</f>
        <v>0</v>
      </c>
      <c r="H28" s="586">
        <f>H29</f>
        <v>0</v>
      </c>
      <c r="I28" s="586">
        <f>I29</f>
        <v>443247</v>
      </c>
      <c r="J28" s="586">
        <f>J29</f>
        <v>443247</v>
      </c>
      <c r="K28" s="585">
        <f>Table181211[[#This Row], [je8]]+Table181211[[#This Row], [je9]]+Table181211[[#This Row], [je10]]</f>
        <v>0</v>
      </c>
      <c r="L28" s="586">
        <f>L29</f>
        <v>0</v>
      </c>
      <c r="M28" s="586">
        <f>M29</f>
        <v>0</v>
      </c>
      <c r="N28" s="586">
        <f>N29</f>
        <v>0</v>
      </c>
      <c r="O28" s="586">
        <f>O29</f>
        <v>0</v>
      </c>
      <c r="P28" s="585">
        <f>Table181211[[#This Row], [je13]]+Table181211[[#This Row], [je14]]+Table181211[[#This Row], [je15]]++Table181211[[#This Row], [je16]]</f>
        <v>0</v>
      </c>
      <c r="Q28" s="586">
        <f>Q29</f>
        <v>0</v>
      </c>
      <c r="R28" s="586">
        <f>R29</f>
        <v>0</v>
      </c>
      <c r="S28" s="586">
        <f>S29</f>
        <v>0</v>
      </c>
      <c r="T28" s="585">
        <f>T29</f>
        <v>0</v>
      </c>
      <c r="U28" s="585">
        <f>Table181211[[#This Row], [je18]]+Table181211[[#This Row], [je19]]+Table181211[[#This Row], [je20]]</f>
        <v>0</v>
      </c>
      <c r="V28" s="586">
        <f>V29</f>
        <v>0</v>
      </c>
      <c r="W28" s="586">
        <f>W29</f>
        <v>0</v>
      </c>
      <c r="X28" s="587">
        <f>X29</f>
        <v>0</v>
      </c>
    </row>
    <row customHeight="1" ht="22.5">
      <c r="A29" s="582" t="s">
        <v>312</v>
      </c>
      <c r="B29" s="583"/>
      <c r="C29" s="583"/>
      <c r="D29" s="584" t="s">
        <v>313</v>
      </c>
      <c r="E29" s="585">
        <f>Table181211[[#This Row], [je2]]+Table181211[[#This Row], [je3]]+Table181211[[#This Row], [je4]]</f>
        <v>0</v>
      </c>
      <c r="F29" s="586">
        <f>F30</f>
        <v>0</v>
      </c>
      <c r="G29" s="586">
        <f>G30</f>
        <v>0</v>
      </c>
      <c r="H29" s="586">
        <f>H30</f>
        <v>0</v>
      </c>
      <c r="I29" s="586">
        <f>I30</f>
        <v>443247</v>
      </c>
      <c r="J29" s="586">
        <f>J30</f>
        <v>443247</v>
      </c>
      <c r="K29" s="585">
        <f>Table181211[[#This Row], [je8]]+Table181211[[#This Row], [je9]]+Table181211[[#This Row], [je10]]</f>
        <v>0</v>
      </c>
      <c r="L29" s="586">
        <f>L30</f>
        <v>0</v>
      </c>
      <c r="M29" s="586">
        <f>M30</f>
        <v>0</v>
      </c>
      <c r="N29" s="586">
        <f>N30</f>
        <v>0</v>
      </c>
      <c r="O29" s="586">
        <f>O30</f>
        <v>0</v>
      </c>
      <c r="P29" s="585">
        <f>Table181211[[#This Row], [je13]]+Table181211[[#This Row], [je14]]+Table181211[[#This Row], [je15]]++Table181211[[#This Row], [je16]]</f>
        <v>0</v>
      </c>
      <c r="Q29" s="586">
        <f>Q30</f>
        <v>0</v>
      </c>
      <c r="R29" s="586">
        <f>R30</f>
        <v>0</v>
      </c>
      <c r="S29" s="586">
        <f>S30</f>
        <v>0</v>
      </c>
      <c r="T29" s="585">
        <f>T30</f>
        <v>0</v>
      </c>
      <c r="U29" s="585">
        <f>Table181211[[#This Row], [je18]]+Table181211[[#This Row], [je19]]+Table181211[[#This Row], [je20]]</f>
        <v>0</v>
      </c>
      <c r="V29" s="586">
        <f>V30</f>
        <v>0</v>
      </c>
      <c r="W29" s="586">
        <f>W30</f>
        <v>0</v>
      </c>
      <c r="X29" s="587">
        <f>X30</f>
        <v>0</v>
      </c>
    </row>
    <row customHeight="1" ht="22.5">
      <c r="A30" s="588" t="s">
        <v>314</v>
      </c>
      <c r="B30" s="589"/>
      <c r="C30" s="589"/>
      <c r="D30" s="590" t="s">
        <v>315</v>
      </c>
      <c r="E30" s="585">
        <f>Table181211[[#This Row], [je2]]+Table181211[[#This Row], [je3]]+Table181211[[#This Row], [je4]]</f>
        <v>0</v>
      </c>
      <c r="F30" s="591">
        <v>0</v>
      </c>
      <c r="G30" s="591">
        <v>0</v>
      </c>
      <c r="H30" s="591">
        <v>0</v>
      </c>
      <c r="I30" s="586">
        <v>443247</v>
      </c>
      <c r="J30" s="586">
        <v>443247</v>
      </c>
      <c r="K30" s="585">
        <f>Table181211[[#This Row], [je8]]+Table181211[[#This Row], [je9]]+Table181211[[#This Row], [je10]]</f>
        <v>0</v>
      </c>
      <c r="L30" s="591">
        <v>0</v>
      </c>
      <c r="M30" s="591">
        <v>0</v>
      </c>
      <c r="N30" s="591">
        <v>0</v>
      </c>
      <c r="O30" s="591">
        <v>0</v>
      </c>
      <c r="P30" s="585">
        <f>Table181211[[#This Row], [je13]]+Table181211[[#This Row], [je14]]+Table181211[[#This Row], [je15]]++Table181211[[#This Row], [je16]]</f>
        <v>0</v>
      </c>
      <c r="Q30" s="591">
        <v>0</v>
      </c>
      <c r="R30" s="591">
        <v>0</v>
      </c>
      <c r="S30" s="591">
        <v>0</v>
      </c>
      <c r="T30" s="592">
        <v>0</v>
      </c>
      <c r="U30" s="585">
        <f>Table181211[[#This Row], [je18]]+Table181211[[#This Row], [je19]]+Table181211[[#This Row], [je20]]</f>
        <v>0</v>
      </c>
      <c r="V30" s="591">
        <v>0</v>
      </c>
      <c r="W30" s="591">
        <v>0</v>
      </c>
      <c r="X30" s="593">
        <v>0</v>
      </c>
    </row>
    <row customHeight="1" ht="22.5">
      <c r="A31" s="582" t="s">
        <v>316</v>
      </c>
      <c r="B31" s="583"/>
      <c r="C31" s="583"/>
      <c r="D31" s="584" t="s">
        <v>317</v>
      </c>
      <c r="E31" s="585">
        <f>Table181211[[#This Row], [je2]]+Table181211[[#This Row], [je3]]+Table181211[[#This Row], [je4]]</f>
        <v>0</v>
      </c>
      <c r="F31" s="586">
        <f>F32</f>
        <v>0</v>
      </c>
      <c r="G31" s="586">
        <f>G32</f>
        <v>0</v>
      </c>
      <c r="H31" s="586">
        <f>H32</f>
        <v>0</v>
      </c>
      <c r="I31" s="586">
        <f>I32</f>
        <v>341978.93</v>
      </c>
      <c r="J31" s="586">
        <f>J32</f>
        <v>341978.93</v>
      </c>
      <c r="K31" s="585">
        <f>Table181211[[#This Row], [je8]]+Table181211[[#This Row], [je9]]+Table181211[[#This Row], [je10]]</f>
        <v>0</v>
      </c>
      <c r="L31" s="586">
        <f>L32</f>
        <v>0</v>
      </c>
      <c r="M31" s="586">
        <f>M32</f>
        <v>0</v>
      </c>
      <c r="N31" s="586">
        <f>N32</f>
        <v>0</v>
      </c>
      <c r="O31" s="586">
        <f>O32</f>
        <v>0</v>
      </c>
      <c r="P31" s="585">
        <f>Table181211[[#This Row], [je13]]+Table181211[[#This Row], [je14]]+Table181211[[#This Row], [je15]]++Table181211[[#This Row], [je16]]</f>
        <v>0</v>
      </c>
      <c r="Q31" s="586">
        <f>Q32</f>
        <v>0</v>
      </c>
      <c r="R31" s="586">
        <f>R32</f>
        <v>0</v>
      </c>
      <c r="S31" s="586">
        <f>S32</f>
        <v>0</v>
      </c>
      <c r="T31" s="585">
        <f>T32</f>
        <v>0</v>
      </c>
      <c r="U31" s="585">
        <f>Table181211[[#This Row], [je18]]+Table181211[[#This Row], [je19]]+Table181211[[#This Row], [je20]]</f>
        <v>0</v>
      </c>
      <c r="V31" s="586">
        <f>V32</f>
        <v>0</v>
      </c>
      <c r="W31" s="586">
        <f>W32</f>
        <v>0</v>
      </c>
      <c r="X31" s="587">
        <f>X32</f>
        <v>0</v>
      </c>
    </row>
    <row customHeight="1" ht="22.5">
      <c r="A32" s="582" t="s">
        <v>318</v>
      </c>
      <c r="B32" s="583"/>
      <c r="C32" s="583"/>
      <c r="D32" s="584" t="s">
        <v>319</v>
      </c>
      <c r="E32" s="585">
        <f>Table181211[[#This Row], [je2]]+Table181211[[#This Row], [je3]]+Table181211[[#This Row], [je4]]</f>
        <v>0</v>
      </c>
      <c r="F32" s="586">
        <f>F33</f>
        <v>0</v>
      </c>
      <c r="G32" s="586">
        <f>G33</f>
        <v>0</v>
      </c>
      <c r="H32" s="586">
        <f>H33</f>
        <v>0</v>
      </c>
      <c r="I32" s="586">
        <f>I33</f>
        <v>341978.93</v>
      </c>
      <c r="J32" s="586">
        <f>J33</f>
        <v>341978.93</v>
      </c>
      <c r="K32" s="585">
        <f>Table181211[[#This Row], [je8]]+Table181211[[#This Row], [je9]]+Table181211[[#This Row], [je10]]</f>
        <v>0</v>
      </c>
      <c r="L32" s="586">
        <f>L33</f>
        <v>0</v>
      </c>
      <c r="M32" s="586">
        <f>M33</f>
        <v>0</v>
      </c>
      <c r="N32" s="586">
        <f>N33</f>
        <v>0</v>
      </c>
      <c r="O32" s="586">
        <f>O33</f>
        <v>0</v>
      </c>
      <c r="P32" s="585">
        <f>Table181211[[#This Row], [je13]]+Table181211[[#This Row], [je14]]+Table181211[[#This Row], [je15]]++Table181211[[#This Row], [je16]]</f>
        <v>0</v>
      </c>
      <c r="Q32" s="586">
        <f>Q33</f>
        <v>0</v>
      </c>
      <c r="R32" s="586">
        <f>R33</f>
        <v>0</v>
      </c>
      <c r="S32" s="586">
        <f>S33</f>
        <v>0</v>
      </c>
      <c r="T32" s="585">
        <f>T33</f>
        <v>0</v>
      </c>
      <c r="U32" s="585">
        <f>Table181211[[#This Row], [je18]]+Table181211[[#This Row], [je19]]+Table181211[[#This Row], [je20]]</f>
        <v>0</v>
      </c>
      <c r="V32" s="586">
        <f>V33</f>
        <v>0</v>
      </c>
      <c r="W32" s="586">
        <f>W33</f>
        <v>0</v>
      </c>
      <c r="X32" s="587">
        <f>X33</f>
        <v>0</v>
      </c>
    </row>
    <row customHeight="1" ht="22.5">
      <c r="A33" s="588" t="s">
        <v>320</v>
      </c>
      <c r="B33" s="589"/>
      <c r="C33" s="589"/>
      <c r="D33" s="590" t="s">
        <v>321</v>
      </c>
      <c r="E33" s="585">
        <f>Table181211[[#This Row], [je2]]+Table181211[[#This Row], [je3]]+Table181211[[#This Row], [je4]]</f>
        <v>0</v>
      </c>
      <c r="F33" s="591">
        <v>0</v>
      </c>
      <c r="G33" s="591">
        <v>0</v>
      </c>
      <c r="H33" s="591">
        <v>0</v>
      </c>
      <c r="I33" s="586">
        <v>341978.93</v>
      </c>
      <c r="J33" s="586">
        <v>341978.93</v>
      </c>
      <c r="K33" s="585">
        <f>Table181211[[#This Row], [je8]]+Table181211[[#This Row], [je9]]+Table181211[[#This Row], [je10]]</f>
        <v>0</v>
      </c>
      <c r="L33" s="591">
        <v>0</v>
      </c>
      <c r="M33" s="591">
        <v>0</v>
      </c>
      <c r="N33" s="591">
        <v>0</v>
      </c>
      <c r="O33" s="591">
        <v>0</v>
      </c>
      <c r="P33" s="585">
        <f>Table181211[[#This Row], [je13]]+Table181211[[#This Row], [je14]]+Table181211[[#This Row], [je15]]++Table181211[[#This Row], [je16]]</f>
        <v>0</v>
      </c>
      <c r="Q33" s="591">
        <v>0</v>
      </c>
      <c r="R33" s="591">
        <v>0</v>
      </c>
      <c r="S33" s="591">
        <v>0</v>
      </c>
      <c r="T33" s="592">
        <v>0</v>
      </c>
      <c r="U33" s="585">
        <f>Table181211[[#This Row], [je18]]+Table181211[[#This Row], [je19]]+Table181211[[#This Row], [je20]]</f>
        <v>0</v>
      </c>
      <c r="V33" s="591">
        <v>0</v>
      </c>
      <c r="W33" s="591">
        <v>0</v>
      </c>
      <c r="X33" s="593">
        <v>0</v>
      </c>
    </row>
    <row customHeight="1" ht="22.5">
      <c r="A34" s="582" t="s">
        <v>322</v>
      </c>
      <c r="B34" s="583"/>
      <c r="C34" s="583"/>
      <c r="D34" s="584" t="s">
        <v>323</v>
      </c>
      <c r="E34" s="585">
        <f>Table181211[[#This Row], [je2]]+Table181211[[#This Row], [je3]]+Table181211[[#This Row], [je4]]</f>
        <v>50293.93</v>
      </c>
      <c r="F34" s="586">
        <f>F35+F37</f>
        <v>0</v>
      </c>
      <c r="G34" s="586">
        <f>G35+G37</f>
        <v>50293.93</v>
      </c>
      <c r="H34" s="586">
        <f>H35+H37</f>
        <v>0</v>
      </c>
      <c r="I34" s="586">
        <f>I35+I37</f>
        <v>39677306.35</v>
      </c>
      <c r="J34" s="586">
        <f>J35+J37</f>
        <v>39646932.85</v>
      </c>
      <c r="K34" s="585">
        <f>Table181211[[#This Row], [je8]]+Table181211[[#This Row], [je9]]+Table181211[[#This Row], [je10]]</f>
        <v>80667.43</v>
      </c>
      <c r="L34" s="586">
        <f>L35+L37</f>
        <v>0</v>
      </c>
      <c r="M34" s="586">
        <f>M35+M37</f>
        <v>80667.43</v>
      </c>
      <c r="N34" s="586">
        <f>N35+N37</f>
        <v>0</v>
      </c>
      <c r="O34" s="586">
        <f>O35+O37</f>
        <v>0</v>
      </c>
      <c r="P34" s="585">
        <f>Table181211[[#This Row], [je13]]+Table181211[[#This Row], [je14]]+Table181211[[#This Row], [je15]]++Table181211[[#This Row], [je16]]</f>
        <v>0</v>
      </c>
      <c r="Q34" s="586">
        <f>Q35+Q37</f>
        <v>0</v>
      </c>
      <c r="R34" s="586">
        <f>R35+R37</f>
        <v>0</v>
      </c>
      <c r="S34" s="586">
        <f>S35+S37</f>
        <v>0</v>
      </c>
      <c r="T34" s="585">
        <f>T35+T37</f>
        <v>0</v>
      </c>
      <c r="U34" s="585">
        <f>Table181211[[#This Row], [je18]]+Table181211[[#This Row], [je19]]+Table181211[[#This Row], [je20]]</f>
        <v>80667.43</v>
      </c>
      <c r="V34" s="586">
        <f>V35+V37</f>
        <v>0</v>
      </c>
      <c r="W34" s="586">
        <f>W35+W37</f>
        <v>80667.43</v>
      </c>
      <c r="X34" s="587">
        <f>X35+X37</f>
        <v>0</v>
      </c>
    </row>
    <row customHeight="1" ht="22.5">
      <c r="A35" s="582" t="s">
        <v>324</v>
      </c>
      <c r="B35" s="583"/>
      <c r="C35" s="583"/>
      <c r="D35" s="584" t="s">
        <v>325</v>
      </c>
      <c r="E35" s="585">
        <f>Table181211[[#This Row], [je2]]+Table181211[[#This Row], [je3]]+Table181211[[#This Row], [je4]]</f>
        <v>0</v>
      </c>
      <c r="F35" s="586">
        <f>F36</f>
        <v>0</v>
      </c>
      <c r="G35" s="586">
        <f>G36</f>
        <v>0</v>
      </c>
      <c r="H35" s="586">
        <f>H36</f>
        <v>0</v>
      </c>
      <c r="I35" s="586">
        <f>I36</f>
        <v>10621328.53</v>
      </c>
      <c r="J35" s="586">
        <f>J36</f>
        <v>10621328.53</v>
      </c>
      <c r="K35" s="585">
        <f>Table181211[[#This Row], [je8]]+Table181211[[#This Row], [je9]]+Table181211[[#This Row], [je10]]</f>
        <v>0</v>
      </c>
      <c r="L35" s="586">
        <f>L36</f>
        <v>0</v>
      </c>
      <c r="M35" s="586">
        <f>M36</f>
        <v>0</v>
      </c>
      <c r="N35" s="586">
        <f>N36</f>
        <v>0</v>
      </c>
      <c r="O35" s="586">
        <f>O36</f>
        <v>0</v>
      </c>
      <c r="P35" s="585">
        <f>Table181211[[#This Row], [je13]]+Table181211[[#This Row], [je14]]+Table181211[[#This Row], [je15]]++Table181211[[#This Row], [je16]]</f>
        <v>0</v>
      </c>
      <c r="Q35" s="586">
        <f>Q36</f>
        <v>0</v>
      </c>
      <c r="R35" s="586">
        <f>R36</f>
        <v>0</v>
      </c>
      <c r="S35" s="586">
        <f>S36</f>
        <v>0</v>
      </c>
      <c r="T35" s="585">
        <f>T36</f>
        <v>0</v>
      </c>
      <c r="U35" s="585">
        <f>Table181211[[#This Row], [je18]]+Table181211[[#This Row], [je19]]+Table181211[[#This Row], [je20]]</f>
        <v>0</v>
      </c>
      <c r="V35" s="586">
        <f>V36</f>
        <v>0</v>
      </c>
      <c r="W35" s="586">
        <f>W36</f>
        <v>0</v>
      </c>
      <c r="X35" s="587">
        <f>X36</f>
        <v>0</v>
      </c>
    </row>
    <row customHeight="1" ht="22.5">
      <c r="A36" s="588" t="s">
        <v>326</v>
      </c>
      <c r="B36" s="589"/>
      <c r="C36" s="589"/>
      <c r="D36" s="590" t="s">
        <v>327</v>
      </c>
      <c r="E36" s="585">
        <f>Table181211[[#This Row], [je2]]+Table181211[[#This Row], [je3]]+Table181211[[#This Row], [je4]]</f>
        <v>0</v>
      </c>
      <c r="F36" s="591">
        <v>0</v>
      </c>
      <c r="G36" s="591">
        <v>0</v>
      </c>
      <c r="H36" s="591">
        <v>0</v>
      </c>
      <c r="I36" s="586">
        <v>10621328.53</v>
      </c>
      <c r="J36" s="586">
        <v>10621328.53</v>
      </c>
      <c r="K36" s="585">
        <f>Table181211[[#This Row], [je8]]+Table181211[[#This Row], [je9]]+Table181211[[#This Row], [je10]]</f>
        <v>0</v>
      </c>
      <c r="L36" s="591">
        <v>0</v>
      </c>
      <c r="M36" s="591">
        <v>0</v>
      </c>
      <c r="N36" s="591">
        <v>0</v>
      </c>
      <c r="O36" s="591">
        <v>0</v>
      </c>
      <c r="P36" s="585">
        <f>Table181211[[#This Row], [je13]]+Table181211[[#This Row], [je14]]+Table181211[[#This Row], [je15]]++Table181211[[#This Row], [je16]]</f>
        <v>0</v>
      </c>
      <c r="Q36" s="591">
        <v>0</v>
      </c>
      <c r="R36" s="591">
        <v>0</v>
      </c>
      <c r="S36" s="591">
        <v>0</v>
      </c>
      <c r="T36" s="592">
        <v>0</v>
      </c>
      <c r="U36" s="585">
        <f>Table181211[[#This Row], [je18]]+Table181211[[#This Row], [je19]]+Table181211[[#This Row], [je20]]</f>
        <v>0</v>
      </c>
      <c r="V36" s="591">
        <v>0</v>
      </c>
      <c r="W36" s="591">
        <v>0</v>
      </c>
      <c r="X36" s="593">
        <v>0</v>
      </c>
    </row>
    <row customHeight="1" ht="22.5">
      <c r="A37" s="582" t="s">
        <v>328</v>
      </c>
      <c r="B37" s="583"/>
      <c r="C37" s="583"/>
      <c r="D37" s="584" t="s">
        <v>329</v>
      </c>
      <c r="E37" s="585">
        <f>Table181211[[#This Row], [je2]]+Table181211[[#This Row], [je3]]+Table181211[[#This Row], [je4]]</f>
        <v>50293.93</v>
      </c>
      <c r="F37" s="586">
        <f>F38</f>
        <v>0</v>
      </c>
      <c r="G37" s="586">
        <f>G38</f>
        <v>50293.93</v>
      </c>
      <c r="H37" s="586">
        <f>H38</f>
        <v>0</v>
      </c>
      <c r="I37" s="586">
        <f>I38</f>
        <v>29055977.82</v>
      </c>
      <c r="J37" s="586">
        <f>J38</f>
        <v>29025604.32</v>
      </c>
      <c r="K37" s="585">
        <f>Table181211[[#This Row], [je8]]+Table181211[[#This Row], [je9]]+Table181211[[#This Row], [je10]]</f>
        <v>80667.43</v>
      </c>
      <c r="L37" s="586">
        <f>L38</f>
        <v>0</v>
      </c>
      <c r="M37" s="586">
        <f>M38</f>
        <v>80667.43</v>
      </c>
      <c r="N37" s="586">
        <f>N38</f>
        <v>0</v>
      </c>
      <c r="O37" s="586">
        <f>O38</f>
        <v>0</v>
      </c>
      <c r="P37" s="585">
        <f>Table181211[[#This Row], [je13]]+Table181211[[#This Row], [je14]]+Table181211[[#This Row], [je15]]++Table181211[[#This Row], [je16]]</f>
        <v>0</v>
      </c>
      <c r="Q37" s="586">
        <f>Q38</f>
        <v>0</v>
      </c>
      <c r="R37" s="586">
        <f>R38</f>
        <v>0</v>
      </c>
      <c r="S37" s="586">
        <f>S38</f>
        <v>0</v>
      </c>
      <c r="T37" s="585">
        <f>T38</f>
        <v>0</v>
      </c>
      <c r="U37" s="585">
        <f>Table181211[[#This Row], [je18]]+Table181211[[#This Row], [je19]]+Table181211[[#This Row], [je20]]</f>
        <v>80667.43</v>
      </c>
      <c r="V37" s="586">
        <f>V38</f>
        <v>0</v>
      </c>
      <c r="W37" s="586">
        <f>W38</f>
        <v>80667.43</v>
      </c>
      <c r="X37" s="587">
        <f>X38</f>
        <v>0</v>
      </c>
    </row>
    <row customHeight="1" ht="22.5">
      <c r="A38" s="588" t="s">
        <v>330</v>
      </c>
      <c r="B38" s="589"/>
      <c r="C38" s="589"/>
      <c r="D38" s="590" t="s">
        <v>331</v>
      </c>
      <c r="E38" s="585">
        <f>Table181211[[#This Row], [je2]]+Table181211[[#This Row], [je3]]+Table181211[[#This Row], [je4]]</f>
        <v>50293.93</v>
      </c>
      <c r="F38" s="591">
        <v>0</v>
      </c>
      <c r="G38" s="591">
        <v>50293.93</v>
      </c>
      <c r="H38" s="591">
        <v>0</v>
      </c>
      <c r="I38" s="586">
        <v>29055977.82</v>
      </c>
      <c r="J38" s="586">
        <v>29025604.32</v>
      </c>
      <c r="K38" s="585">
        <f>Table181211[[#This Row], [je8]]+Table181211[[#This Row], [je9]]+Table181211[[#This Row], [je10]]</f>
        <v>80667.43</v>
      </c>
      <c r="L38" s="591">
        <v>0</v>
      </c>
      <c r="M38" s="591">
        <v>80667.43</v>
      </c>
      <c r="N38" s="591">
        <v>0</v>
      </c>
      <c r="O38" s="591">
        <v>0</v>
      </c>
      <c r="P38" s="585">
        <f>Table181211[[#This Row], [je13]]+Table181211[[#This Row], [je14]]+Table181211[[#This Row], [je15]]++Table181211[[#This Row], [je16]]</f>
        <v>0</v>
      </c>
      <c r="Q38" s="591">
        <v>0</v>
      </c>
      <c r="R38" s="591">
        <v>0</v>
      </c>
      <c r="S38" s="591">
        <v>0</v>
      </c>
      <c r="T38" s="592">
        <v>0</v>
      </c>
      <c r="U38" s="585">
        <f>Table181211[[#This Row], [je18]]+Table181211[[#This Row], [je19]]+Table181211[[#This Row], [je20]]</f>
        <v>80667.43</v>
      </c>
      <c r="V38" s="591">
        <v>0</v>
      </c>
      <c r="W38" s="591">
        <v>80667.43</v>
      </c>
      <c r="X38" s="593">
        <v>0</v>
      </c>
    </row>
  </sheetData>
  <mergeCells count="11">
    <mergeCell ref="A4:D4"/>
    <mergeCell ref="E4:H4"/>
    <mergeCell ref="I4:I5"/>
    <mergeCell ref="J4:J5"/>
    <mergeCell ref="K4:N4"/>
    <mergeCell ref="O4:O5"/>
    <mergeCell ref="P4:T4"/>
    <mergeCell ref="U4:X4"/>
    <mergeCell ref="A5:C5"/>
    <mergeCell ref="A3:E3"/>
    <mergeCell ref="A1:X1"/>
  </mergeCells>
  <pageSetup paperSize="8" firstPageNumber="1" pageOrder="downThenOver" orientation="landscape" blackAndWhite="1" useFirstPageNumber="1"/>
  <headerFooter>
    <oddHeader>&amp;L&amp;C&amp;R</oddHeader>
    <oddFooter>&amp;L&amp;C&amp;R</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FE81F-3673-BFA9-8708-AF13F53FB658}" mc:Ignorable="x14ac xr xr2 xr3">
  <sheetPr>
    <pageSetUpPr fitToPage="1"/>
  </sheetPr>
  <dimension ref="A1:L38"/>
  <sheetViews>
    <sheetView topLeftCell="A1" showGridLines="0" workbookViewId="0">
      <selection activeCell="A1" sqref="A1:L1"/>
    </sheetView>
  </sheetViews>
  <sheetFormatPr defaultColWidth="9.00390625" customHeight="1" defaultRowHeight="14.25"/>
  <cols>
    <col min="1" max="3" style="124" width="3.50390625" customWidth="1"/>
    <col min="4" max="4" style="124" width="32.50390625" customWidth="1"/>
    <col min="5" max="7" style="124" width="18.75390625" customWidth="1"/>
    <col min="8" max="10" width="18.75390625" customWidth="1"/>
    <col min="11" max="12" style="124" width="18.75390625" customWidth="1"/>
  </cols>
  <sheetData>
    <row s="122" customFormat="1" customHeight="1" ht="21">
      <c r="A1" s="94" t="s">
        <v>332</v>
      </c>
      <c r="B1" s="94"/>
      <c r="C1" s="94"/>
      <c r="D1" s="94"/>
      <c r="E1" s="94"/>
      <c r="F1" s="94"/>
      <c r="G1" s="94"/>
      <c r="H1" s="94"/>
      <c r="I1" s="94"/>
      <c r="J1" s="94"/>
      <c r="K1" s="94"/>
      <c r="L1" s="94"/>
    </row>
    <row s="82" customFormat="1" customHeight="1" ht="18">
      <c r="A2" s="82"/>
      <c r="B2" s="82"/>
      <c r="C2" s="82"/>
      <c r="D2" s="82"/>
      <c r="E2" s="82"/>
      <c r="F2" s="82"/>
      <c r="G2" s="82"/>
      <c r="K2" s="82"/>
      <c r="L2" s="82" t="s">
        <v>333</v>
      </c>
    </row>
    <row s="82" customFormat="1" customHeight="1" ht="18">
      <c r="A3" s="81" t="s">
        <v>68</v>
      </c>
      <c r="B3" s="82"/>
      <c r="C3" s="82"/>
      <c r="D3" s="82"/>
      <c r="E3" s="82"/>
      <c r="F3" s="82"/>
      <c r="G3" s="170"/>
      <c r="K3" s="82"/>
      <c r="L3" s="82" t="s">
        <v>69</v>
      </c>
    </row>
    <row s="594" customFormat="1" customHeight="1" ht="18">
      <c r="A4" s="595" t="s">
        <v>72</v>
      </c>
      <c r="B4" s="573"/>
      <c r="C4" s="573"/>
      <c r="D4" s="573"/>
      <c r="E4" s="573" t="s">
        <v>186</v>
      </c>
      <c r="F4" s="573" t="s">
        <v>334</v>
      </c>
      <c r="G4" s="573" t="s">
        <v>335</v>
      </c>
      <c r="H4" s="572" t="s">
        <v>336</v>
      </c>
      <c r="I4" s="572"/>
      <c r="J4" s="573" t="s">
        <v>337</v>
      </c>
      <c r="K4" s="573" t="s">
        <v>338</v>
      </c>
      <c r="L4" s="596" t="s">
        <v>339</v>
      </c>
    </row>
    <row s="594" customFormat="1" customHeight="1" ht="34.5">
      <c r="A5" s="575" t="s">
        <v>256</v>
      </c>
      <c r="B5" s="576"/>
      <c r="C5" s="576"/>
      <c r="D5" s="576" t="s">
        <v>257</v>
      </c>
      <c r="E5" s="576"/>
      <c r="F5" s="576"/>
      <c r="G5" s="576"/>
      <c r="H5" s="577" t="s">
        <v>204</v>
      </c>
      <c r="I5" s="576" t="s">
        <v>340</v>
      </c>
      <c r="J5" s="576"/>
      <c r="K5" s="576"/>
      <c r="L5" s="597"/>
    </row>
    <row s="598" customFormat="1" customHeight="1" ht="22.5">
      <c r="A6" s="599" t="s">
        <v>266</v>
      </c>
      <c r="B6" s="600" t="s">
        <v>267</v>
      </c>
      <c r="C6" s="600" t="s">
        <v>268</v>
      </c>
      <c r="D6" s="600" t="s">
        <v>269</v>
      </c>
      <c r="E6" s="600" t="s">
        <v>80</v>
      </c>
      <c r="F6" s="600" t="s">
        <v>81</v>
      </c>
      <c r="G6" s="600" t="s">
        <v>82</v>
      </c>
      <c r="H6" s="600" t="s">
        <v>83</v>
      </c>
      <c r="I6" s="600" t="s">
        <v>84</v>
      </c>
      <c r="J6" s="600" t="s">
        <v>85</v>
      </c>
      <c r="K6" s="600" t="s">
        <v>111</v>
      </c>
      <c r="L6" s="601" t="s">
        <v>116</v>
      </c>
    </row>
    <row s="602" customFormat="1" customHeight="1" ht="22.5">
      <c r="A7" s="582"/>
      <c r="B7" s="584"/>
      <c r="C7" s="584"/>
      <c r="D7" s="584" t="s">
        <v>258</v>
      </c>
      <c r="E7" s="603">
        <f>Table1812141[[#This Row], [je2]]+Table1812141[[#This Row], [je3]]+Table1812141[[#This Row], [je4]]+Table1812141[[#This Row], [je6]]+Table1812141[[#This Row], [je7]]+Table1812141[[#This Row], [je8]]</f>
        <v>92655197.38</v>
      </c>
      <c r="F7" s="586">
        <f>F8+F16+F20+F24+F28+F31+F34</f>
        <v>92482060.7</v>
      </c>
      <c r="G7" s="586">
        <f>G8+G16+G20+G24+G28+G31+G34</f>
        <v>0</v>
      </c>
      <c r="H7" s="604">
        <f>H8+H16+H20+H24+H28+H31+H34</f>
        <v>0</v>
      </c>
      <c r="I7" s="604">
        <f>I8+I16+I20+I24+I28+I31+I34</f>
        <v>0</v>
      </c>
      <c r="J7" s="604">
        <f>J8+J16+J20+J24+J28+J31+J34</f>
        <v>0</v>
      </c>
      <c r="K7" s="605">
        <f>K8+K16+K20+K24+K28+K31+K34</f>
        <v>0</v>
      </c>
      <c r="L7" s="606">
        <f>L8+L16+L20+L24+L28+L31+L34</f>
        <v>173136.68</v>
      </c>
    </row>
    <row customHeight="1" ht="22.5">
      <c r="A8" s="582" t="s">
        <v>270</v>
      </c>
      <c r="B8" s="584"/>
      <c r="C8" s="584"/>
      <c r="D8" s="584" t="s">
        <v>271</v>
      </c>
      <c r="E8" s="603">
        <f>Table1812141[[#This Row], [je2]]+Table1812141[[#This Row], [je3]]+Table1812141[[#This Row], [je4]]+Table1812141[[#This Row], [je6]]+Table1812141[[#This Row], [je7]]+Table1812141[[#This Row], [je8]]</f>
        <v>11314813.32</v>
      </c>
      <c r="F8" s="586">
        <f>F9+F12+F14</f>
        <v>11314813.32</v>
      </c>
      <c r="G8" s="586">
        <f>G9+G12+G14</f>
        <v>0</v>
      </c>
      <c r="H8" s="604">
        <f>H9+H12+H14</f>
        <v>0</v>
      </c>
      <c r="I8" s="604">
        <f>I9+I12+I14</f>
        <v>0</v>
      </c>
      <c r="J8" s="604">
        <f>J9+J12+J14</f>
        <v>0</v>
      </c>
      <c r="K8" s="605">
        <f>K9+K12+K14</f>
        <v>0</v>
      </c>
      <c r="L8" s="606">
        <f>L9+L12+L14</f>
        <v>0</v>
      </c>
    </row>
    <row customHeight="1" ht="22.5">
      <c r="A9" s="582" t="s">
        <v>272</v>
      </c>
      <c r="B9" s="584"/>
      <c r="C9" s="584"/>
      <c r="D9" s="584" t="s">
        <v>273</v>
      </c>
      <c r="E9" s="603">
        <f>Table1812141[[#This Row], [je2]]+Table1812141[[#This Row], [je3]]+Table1812141[[#This Row], [je4]]+Table1812141[[#This Row], [je6]]+Table1812141[[#This Row], [je7]]+Table1812141[[#This Row], [je8]]</f>
        <v>11058466.32</v>
      </c>
      <c r="F9" s="586">
        <f>F10+F11</f>
        <v>11058466.32</v>
      </c>
      <c r="G9" s="586">
        <f>G10+G11</f>
        <v>0</v>
      </c>
      <c r="H9" s="604">
        <f>H10+H11</f>
        <v>0</v>
      </c>
      <c r="I9" s="604">
        <f>I10+I11</f>
        <v>0</v>
      </c>
      <c r="J9" s="604">
        <f>J10+J11</f>
        <v>0</v>
      </c>
      <c r="K9" s="605">
        <f>K10+K11</f>
        <v>0</v>
      </c>
      <c r="L9" s="606">
        <f>L10+L11</f>
        <v>0</v>
      </c>
    </row>
    <row customHeight="1" ht="22.5">
      <c r="A10" s="588" t="s">
        <v>274</v>
      </c>
      <c r="B10" s="590"/>
      <c r="C10" s="590"/>
      <c r="D10" s="590" t="s">
        <v>275</v>
      </c>
      <c r="E10" s="603">
        <f>Table1812141[[#This Row], [je2]]+Table1812141[[#This Row], [je3]]+Table1812141[[#This Row], [je4]]+Table1812141[[#This Row], [je6]]+Table1812141[[#This Row], [je7]]+Table1812141[[#This Row], [je8]]</f>
        <v>3710761.61</v>
      </c>
      <c r="F10" s="591">
        <v>3710761.61</v>
      </c>
      <c r="G10" s="591">
        <v>0</v>
      </c>
      <c r="H10" s="607">
        <v>0</v>
      </c>
      <c r="I10" s="607">
        <v>0</v>
      </c>
      <c r="J10" s="607">
        <v>0</v>
      </c>
      <c r="K10" s="608">
        <v>0</v>
      </c>
      <c r="L10" s="609">
        <v>0</v>
      </c>
    </row>
    <row customHeight="1" ht="22.5">
      <c r="A11" s="588" t="s">
        <v>276</v>
      </c>
      <c r="B11" s="590"/>
      <c r="C11" s="590"/>
      <c r="D11" s="590" t="s">
        <v>277</v>
      </c>
      <c r="E11" s="603">
        <f>Table1812141[[#This Row], [je2]]+Table1812141[[#This Row], [je3]]+Table1812141[[#This Row], [je4]]+Table1812141[[#This Row], [je6]]+Table1812141[[#This Row], [je7]]+Table1812141[[#This Row], [je8]]</f>
        <v>7347704.71</v>
      </c>
      <c r="F11" s="591">
        <v>7347704.71</v>
      </c>
      <c r="G11" s="591">
        <v>0</v>
      </c>
      <c r="H11" s="607">
        <v>0</v>
      </c>
      <c r="I11" s="607">
        <v>0</v>
      </c>
      <c r="J11" s="607">
        <v>0</v>
      </c>
      <c r="K11" s="608">
        <v>0</v>
      </c>
      <c r="L11" s="609">
        <v>0</v>
      </c>
    </row>
    <row customHeight="1" ht="22.5">
      <c r="A12" s="582" t="s">
        <v>278</v>
      </c>
      <c r="B12" s="584"/>
      <c r="C12" s="584"/>
      <c r="D12" s="584" t="s">
        <v>279</v>
      </c>
      <c r="E12" s="603">
        <f>Table1812141[[#This Row], [je2]]+Table1812141[[#This Row], [je3]]+Table1812141[[#This Row], [je4]]+Table1812141[[#This Row], [je6]]+Table1812141[[#This Row], [je7]]+Table1812141[[#This Row], [je8]]</f>
        <v>202875</v>
      </c>
      <c r="F12" s="586">
        <f>F13</f>
        <v>202875</v>
      </c>
      <c r="G12" s="586">
        <f>G13</f>
        <v>0</v>
      </c>
      <c r="H12" s="604">
        <f>H13</f>
        <v>0</v>
      </c>
      <c r="I12" s="604">
        <f>I13</f>
        <v>0</v>
      </c>
      <c r="J12" s="604">
        <f>J13</f>
        <v>0</v>
      </c>
      <c r="K12" s="605">
        <f>K13</f>
        <v>0</v>
      </c>
      <c r="L12" s="606">
        <f>L13</f>
        <v>0</v>
      </c>
    </row>
    <row customHeight="1" ht="22.5">
      <c r="A13" s="588" t="s">
        <v>280</v>
      </c>
      <c r="B13" s="590"/>
      <c r="C13" s="590"/>
      <c r="D13" s="590" t="s">
        <v>281</v>
      </c>
      <c r="E13" s="603">
        <f>Table1812141[[#This Row], [je2]]+Table1812141[[#This Row], [je3]]+Table1812141[[#This Row], [je4]]+Table1812141[[#This Row], [je6]]+Table1812141[[#This Row], [je7]]+Table1812141[[#This Row], [je8]]</f>
        <v>202875</v>
      </c>
      <c r="F13" s="591">
        <v>202875</v>
      </c>
      <c r="G13" s="591">
        <v>0</v>
      </c>
      <c r="H13" s="607">
        <v>0</v>
      </c>
      <c r="I13" s="607">
        <v>0</v>
      </c>
      <c r="J13" s="607">
        <v>0</v>
      </c>
      <c r="K13" s="608">
        <v>0</v>
      </c>
      <c r="L13" s="609">
        <v>0</v>
      </c>
    </row>
    <row customHeight="1" ht="22.5">
      <c r="A14" s="582" t="s">
        <v>282</v>
      </c>
      <c r="B14" s="584"/>
      <c r="C14" s="584"/>
      <c r="D14" s="584" t="s">
        <v>283</v>
      </c>
      <c r="E14" s="603">
        <f>Table1812141[[#This Row], [je2]]+Table1812141[[#This Row], [je3]]+Table1812141[[#This Row], [je4]]+Table1812141[[#This Row], [je6]]+Table1812141[[#This Row], [je7]]+Table1812141[[#This Row], [je8]]</f>
        <v>53472</v>
      </c>
      <c r="F14" s="586">
        <f>F15</f>
        <v>53472</v>
      </c>
      <c r="G14" s="586">
        <f>G15</f>
        <v>0</v>
      </c>
      <c r="H14" s="604">
        <f>H15</f>
        <v>0</v>
      </c>
      <c r="I14" s="604">
        <f>I15</f>
        <v>0</v>
      </c>
      <c r="J14" s="604">
        <f>J15</f>
        <v>0</v>
      </c>
      <c r="K14" s="605">
        <f>K15</f>
        <v>0</v>
      </c>
      <c r="L14" s="606">
        <f>L15</f>
        <v>0</v>
      </c>
    </row>
    <row customHeight="1" ht="22.5">
      <c r="A15" s="588" t="s">
        <v>284</v>
      </c>
      <c r="B15" s="590"/>
      <c r="C15" s="590"/>
      <c r="D15" s="590" t="s">
        <v>285</v>
      </c>
      <c r="E15" s="603">
        <f>Table1812141[[#This Row], [je2]]+Table1812141[[#This Row], [je3]]+Table1812141[[#This Row], [je4]]+Table1812141[[#This Row], [je6]]+Table1812141[[#This Row], [je7]]+Table1812141[[#This Row], [je8]]</f>
        <v>53472</v>
      </c>
      <c r="F15" s="591">
        <v>53472</v>
      </c>
      <c r="G15" s="591">
        <v>0</v>
      </c>
      <c r="H15" s="607">
        <v>0</v>
      </c>
      <c r="I15" s="607">
        <v>0</v>
      </c>
      <c r="J15" s="607">
        <v>0</v>
      </c>
      <c r="K15" s="608">
        <v>0</v>
      </c>
      <c r="L15" s="609">
        <v>0</v>
      </c>
    </row>
    <row customHeight="1" ht="22.5">
      <c r="A16" s="582" t="s">
        <v>286</v>
      </c>
      <c r="B16" s="584"/>
      <c r="C16" s="584"/>
      <c r="D16" s="584" t="s">
        <v>287</v>
      </c>
      <c r="E16" s="603">
        <f>Table1812141[[#This Row], [je2]]+Table1812141[[#This Row], [je3]]+Table1812141[[#This Row], [je4]]+Table1812141[[#This Row], [je6]]+Table1812141[[#This Row], [je7]]+Table1812141[[#This Row], [je8]]</f>
        <v>456820.64</v>
      </c>
      <c r="F16" s="586">
        <f>F17</f>
        <v>456820.64</v>
      </c>
      <c r="G16" s="586">
        <f>G17</f>
        <v>0</v>
      </c>
      <c r="H16" s="604">
        <f>H17</f>
        <v>0</v>
      </c>
      <c r="I16" s="604">
        <f>I17</f>
        <v>0</v>
      </c>
      <c r="J16" s="604">
        <f>J17</f>
        <v>0</v>
      </c>
      <c r="K16" s="605">
        <f>K17</f>
        <v>0</v>
      </c>
      <c r="L16" s="606">
        <f>L17</f>
        <v>0</v>
      </c>
    </row>
    <row customHeight="1" ht="22.5">
      <c r="A17" s="582" t="s">
        <v>288</v>
      </c>
      <c r="B17" s="584"/>
      <c r="C17" s="584"/>
      <c r="D17" s="584" t="s">
        <v>289</v>
      </c>
      <c r="E17" s="603">
        <f>Table1812141[[#This Row], [je2]]+Table1812141[[#This Row], [je3]]+Table1812141[[#This Row], [je4]]+Table1812141[[#This Row], [je6]]+Table1812141[[#This Row], [je7]]+Table1812141[[#This Row], [je8]]</f>
        <v>456820.64</v>
      </c>
      <c r="F17" s="586">
        <f>F18+F19</f>
        <v>456820.64</v>
      </c>
      <c r="G17" s="586">
        <f>G18+G19</f>
        <v>0</v>
      </c>
      <c r="H17" s="604">
        <f>H18+H19</f>
        <v>0</v>
      </c>
      <c r="I17" s="604">
        <f>I18+I19</f>
        <v>0</v>
      </c>
      <c r="J17" s="604">
        <f>J18+J19</f>
        <v>0</v>
      </c>
      <c r="K17" s="605">
        <f>K18+K19</f>
        <v>0</v>
      </c>
      <c r="L17" s="606">
        <f>L18+L19</f>
        <v>0</v>
      </c>
    </row>
    <row customHeight="1" ht="22.5">
      <c r="A18" s="588" t="s">
        <v>290</v>
      </c>
      <c r="B18" s="590"/>
      <c r="C18" s="590"/>
      <c r="D18" s="590" t="s">
        <v>291</v>
      </c>
      <c r="E18" s="603">
        <f>Table1812141[[#This Row], [je2]]+Table1812141[[#This Row], [je3]]+Table1812141[[#This Row], [je4]]+Table1812141[[#This Row], [je6]]+Table1812141[[#This Row], [je7]]+Table1812141[[#This Row], [je8]]</f>
        <v>456426.97</v>
      </c>
      <c r="F18" s="591">
        <v>456426.97</v>
      </c>
      <c r="G18" s="591">
        <v>0</v>
      </c>
      <c r="H18" s="607">
        <v>0</v>
      </c>
      <c r="I18" s="607">
        <v>0</v>
      </c>
      <c r="J18" s="607">
        <v>0</v>
      </c>
      <c r="K18" s="608">
        <v>0</v>
      </c>
      <c r="L18" s="609">
        <v>0</v>
      </c>
    </row>
    <row customHeight="1" ht="22.5">
      <c r="A19" s="588" t="s">
        <v>292</v>
      </c>
      <c r="B19" s="590"/>
      <c r="C19" s="590"/>
      <c r="D19" s="590" t="s">
        <v>293</v>
      </c>
      <c r="E19" s="603">
        <f>Table1812141[[#This Row], [je2]]+Table1812141[[#This Row], [je3]]+Table1812141[[#This Row], [je4]]+Table1812141[[#This Row], [je6]]+Table1812141[[#This Row], [je7]]+Table1812141[[#This Row], [je8]]</f>
        <v>393.67</v>
      </c>
      <c r="F19" s="591">
        <v>393.67</v>
      </c>
      <c r="G19" s="591">
        <v>0</v>
      </c>
      <c r="H19" s="607">
        <v>0</v>
      </c>
      <c r="I19" s="607">
        <v>0</v>
      </c>
      <c r="J19" s="607">
        <v>0</v>
      </c>
      <c r="K19" s="608">
        <v>0</v>
      </c>
      <c r="L19" s="609">
        <v>0</v>
      </c>
    </row>
    <row customHeight="1" ht="22.5">
      <c r="A20" s="582" t="s">
        <v>294</v>
      </c>
      <c r="B20" s="584"/>
      <c r="C20" s="584"/>
      <c r="D20" s="584" t="s">
        <v>295</v>
      </c>
      <c r="E20" s="603">
        <f>Table1812141[[#This Row], [je2]]+Table1812141[[#This Row], [je3]]+Table1812141[[#This Row], [je4]]+Table1812141[[#This Row], [je6]]+Table1812141[[#This Row], [je7]]+Table1812141[[#This Row], [je8]]</f>
        <v>188615.49</v>
      </c>
      <c r="F20" s="586">
        <f>F21</f>
        <v>188615.49</v>
      </c>
      <c r="G20" s="586">
        <f>G21</f>
        <v>0</v>
      </c>
      <c r="H20" s="604">
        <f>H21</f>
        <v>0</v>
      </c>
      <c r="I20" s="604">
        <f>I21</f>
        <v>0</v>
      </c>
      <c r="J20" s="604">
        <f>J21</f>
        <v>0</v>
      </c>
      <c r="K20" s="605">
        <f>K21</f>
        <v>0</v>
      </c>
      <c r="L20" s="606">
        <f>L21</f>
        <v>0</v>
      </c>
    </row>
    <row customHeight="1" ht="22.5">
      <c r="A21" s="582" t="s">
        <v>296</v>
      </c>
      <c r="B21" s="584"/>
      <c r="C21" s="584"/>
      <c r="D21" s="584" t="s">
        <v>297</v>
      </c>
      <c r="E21" s="603">
        <f>Table1812141[[#This Row], [je2]]+Table1812141[[#This Row], [je3]]+Table1812141[[#This Row], [je4]]+Table1812141[[#This Row], [je6]]+Table1812141[[#This Row], [je7]]+Table1812141[[#This Row], [je8]]</f>
        <v>188615.49</v>
      </c>
      <c r="F21" s="586">
        <f>F22+F23</f>
        <v>188615.49</v>
      </c>
      <c r="G21" s="586">
        <f>G22+G23</f>
        <v>0</v>
      </c>
      <c r="H21" s="604">
        <f>H22+H23</f>
        <v>0</v>
      </c>
      <c r="I21" s="604">
        <f>I22+I23</f>
        <v>0</v>
      </c>
      <c r="J21" s="604">
        <f>J22+J23</f>
        <v>0</v>
      </c>
      <c r="K21" s="605">
        <f>K22+K23</f>
        <v>0</v>
      </c>
      <c r="L21" s="606">
        <f>L22+L23</f>
        <v>0</v>
      </c>
    </row>
    <row customHeight="1" ht="22.5">
      <c r="A22" s="588" t="s">
        <v>298</v>
      </c>
      <c r="B22" s="590"/>
      <c r="C22" s="590"/>
      <c r="D22" s="590" t="s">
        <v>299</v>
      </c>
      <c r="E22" s="603">
        <f>Table1812141[[#This Row], [je2]]+Table1812141[[#This Row], [je3]]+Table1812141[[#This Row], [je4]]+Table1812141[[#This Row], [je6]]+Table1812141[[#This Row], [je7]]+Table1812141[[#This Row], [je8]]</f>
        <v>185423.49</v>
      </c>
      <c r="F22" s="591">
        <v>185423.49</v>
      </c>
      <c r="G22" s="591">
        <v>0</v>
      </c>
      <c r="H22" s="607">
        <v>0</v>
      </c>
      <c r="I22" s="607">
        <v>0</v>
      </c>
      <c r="J22" s="607">
        <v>0</v>
      </c>
      <c r="K22" s="608">
        <v>0</v>
      </c>
      <c r="L22" s="609">
        <v>0</v>
      </c>
    </row>
    <row customHeight="1" ht="22.5">
      <c r="A23" s="588" t="s">
        <v>300</v>
      </c>
      <c r="B23" s="590"/>
      <c r="C23" s="590"/>
      <c r="D23" s="590" t="s">
        <v>301</v>
      </c>
      <c r="E23" s="603">
        <f>Table1812141[[#This Row], [je2]]+Table1812141[[#This Row], [je3]]+Table1812141[[#This Row], [je4]]+Table1812141[[#This Row], [je6]]+Table1812141[[#This Row], [je7]]+Table1812141[[#This Row], [je8]]</f>
        <v>3192</v>
      </c>
      <c r="F23" s="591">
        <v>3192</v>
      </c>
      <c r="G23" s="591">
        <v>0</v>
      </c>
      <c r="H23" s="607">
        <v>0</v>
      </c>
      <c r="I23" s="607">
        <v>0</v>
      </c>
      <c r="J23" s="607">
        <v>0</v>
      </c>
      <c r="K23" s="608">
        <v>0</v>
      </c>
      <c r="L23" s="609">
        <v>0</v>
      </c>
    </row>
    <row customHeight="1" ht="22.5">
      <c r="A24" s="582" t="s">
        <v>302</v>
      </c>
      <c r="B24" s="584"/>
      <c r="C24" s="584"/>
      <c r="D24" s="584" t="s">
        <v>303</v>
      </c>
      <c r="E24" s="603">
        <f>Table1812141[[#This Row], [je2]]+Table1812141[[#This Row], [je3]]+Table1812141[[#This Row], [je4]]+Table1812141[[#This Row], [je6]]+Table1812141[[#This Row], [je7]]+Table1812141[[#This Row], [je8]]</f>
        <v>40232415.65</v>
      </c>
      <c r="F24" s="586">
        <f>F25</f>
        <v>40232415.65</v>
      </c>
      <c r="G24" s="586">
        <f>G25</f>
        <v>0</v>
      </c>
      <c r="H24" s="604">
        <f>H25</f>
        <v>0</v>
      </c>
      <c r="I24" s="604">
        <f>I25</f>
        <v>0</v>
      </c>
      <c r="J24" s="604">
        <f>J25</f>
        <v>0</v>
      </c>
      <c r="K24" s="605">
        <f>K25</f>
        <v>0</v>
      </c>
      <c r="L24" s="606">
        <f>L25</f>
        <v>0</v>
      </c>
    </row>
    <row customHeight="1" ht="22.5">
      <c r="A25" s="582" t="s">
        <v>304</v>
      </c>
      <c r="B25" s="584"/>
      <c r="C25" s="584"/>
      <c r="D25" s="584" t="s">
        <v>305</v>
      </c>
      <c r="E25" s="603">
        <f>Table1812141[[#This Row], [je2]]+Table1812141[[#This Row], [je3]]+Table1812141[[#This Row], [je4]]+Table1812141[[#This Row], [je6]]+Table1812141[[#This Row], [je7]]+Table1812141[[#This Row], [je8]]</f>
        <v>40232415.65</v>
      </c>
      <c r="F25" s="586">
        <f>F26+F27</f>
        <v>40232415.65</v>
      </c>
      <c r="G25" s="586">
        <f>G26+G27</f>
        <v>0</v>
      </c>
      <c r="H25" s="604">
        <f>H26+H27</f>
        <v>0</v>
      </c>
      <c r="I25" s="604">
        <f>I26+I27</f>
        <v>0</v>
      </c>
      <c r="J25" s="604">
        <f>J26+J27</f>
        <v>0</v>
      </c>
      <c r="K25" s="605">
        <f>K26+K27</f>
        <v>0</v>
      </c>
      <c r="L25" s="606">
        <f>L26+L27</f>
        <v>0</v>
      </c>
    </row>
    <row customHeight="1" ht="22.5">
      <c r="A26" s="588" t="s">
        <v>306</v>
      </c>
      <c r="B26" s="590"/>
      <c r="C26" s="590"/>
      <c r="D26" s="590" t="s">
        <v>307</v>
      </c>
      <c r="E26" s="603">
        <f>Table1812141[[#This Row], [je2]]+Table1812141[[#This Row], [je3]]+Table1812141[[#This Row], [je4]]+Table1812141[[#This Row], [je6]]+Table1812141[[#This Row], [je7]]+Table1812141[[#This Row], [je8]]</f>
        <v>12462502</v>
      </c>
      <c r="F26" s="591">
        <v>12462502</v>
      </c>
      <c r="G26" s="591">
        <v>0</v>
      </c>
      <c r="H26" s="607">
        <v>0</v>
      </c>
      <c r="I26" s="607">
        <v>0</v>
      </c>
      <c r="J26" s="607">
        <v>0</v>
      </c>
      <c r="K26" s="608">
        <v>0</v>
      </c>
      <c r="L26" s="609">
        <v>0</v>
      </c>
    </row>
    <row customHeight="1" ht="22.5">
      <c r="A27" s="588" t="s">
        <v>308</v>
      </c>
      <c r="B27" s="590"/>
      <c r="C27" s="590"/>
      <c r="D27" s="590" t="s">
        <v>309</v>
      </c>
      <c r="E27" s="603">
        <f>Table1812141[[#This Row], [je2]]+Table1812141[[#This Row], [je3]]+Table1812141[[#This Row], [je4]]+Table1812141[[#This Row], [je6]]+Table1812141[[#This Row], [je7]]+Table1812141[[#This Row], [je8]]</f>
        <v>27769913.65</v>
      </c>
      <c r="F27" s="591">
        <v>27769913.65</v>
      </c>
      <c r="G27" s="591">
        <v>0</v>
      </c>
      <c r="H27" s="607">
        <v>0</v>
      </c>
      <c r="I27" s="607">
        <v>0</v>
      </c>
      <c r="J27" s="607">
        <v>0</v>
      </c>
      <c r="K27" s="608">
        <v>0</v>
      </c>
      <c r="L27" s="609">
        <v>0</v>
      </c>
    </row>
    <row customHeight="1" ht="22.5">
      <c r="A28" s="582" t="s">
        <v>310</v>
      </c>
      <c r="B28" s="584"/>
      <c r="C28" s="584"/>
      <c r="D28" s="584" t="s">
        <v>311</v>
      </c>
      <c r="E28" s="603">
        <f>Table1812141[[#This Row], [je2]]+Table1812141[[#This Row], [je3]]+Table1812141[[#This Row], [je4]]+Table1812141[[#This Row], [je6]]+Table1812141[[#This Row], [je7]]+Table1812141[[#This Row], [je8]]</f>
        <v>443247</v>
      </c>
      <c r="F28" s="586">
        <f>F29</f>
        <v>443247</v>
      </c>
      <c r="G28" s="586">
        <f>G29</f>
        <v>0</v>
      </c>
      <c r="H28" s="604">
        <f>H29</f>
        <v>0</v>
      </c>
      <c r="I28" s="604">
        <f>I29</f>
        <v>0</v>
      </c>
      <c r="J28" s="604">
        <f>J29</f>
        <v>0</v>
      </c>
      <c r="K28" s="605">
        <f>K29</f>
        <v>0</v>
      </c>
      <c r="L28" s="606">
        <f>L29</f>
        <v>0</v>
      </c>
    </row>
    <row customHeight="1" ht="22.5">
      <c r="A29" s="582" t="s">
        <v>312</v>
      </c>
      <c r="B29" s="584"/>
      <c r="C29" s="584"/>
      <c r="D29" s="584" t="s">
        <v>313</v>
      </c>
      <c r="E29" s="603">
        <f>Table1812141[[#This Row], [je2]]+Table1812141[[#This Row], [je3]]+Table1812141[[#This Row], [je4]]+Table1812141[[#This Row], [je6]]+Table1812141[[#This Row], [je7]]+Table1812141[[#This Row], [je8]]</f>
        <v>443247</v>
      </c>
      <c r="F29" s="586">
        <f>F30</f>
        <v>443247</v>
      </c>
      <c r="G29" s="586">
        <f>G30</f>
        <v>0</v>
      </c>
      <c r="H29" s="604">
        <f>H30</f>
        <v>0</v>
      </c>
      <c r="I29" s="604">
        <f>I30</f>
        <v>0</v>
      </c>
      <c r="J29" s="604">
        <f>J30</f>
        <v>0</v>
      </c>
      <c r="K29" s="605">
        <f>K30</f>
        <v>0</v>
      </c>
      <c r="L29" s="606">
        <f>L30</f>
        <v>0</v>
      </c>
    </row>
    <row customHeight="1" ht="22.5">
      <c r="A30" s="588" t="s">
        <v>314</v>
      </c>
      <c r="B30" s="590"/>
      <c r="C30" s="590"/>
      <c r="D30" s="590" t="s">
        <v>315</v>
      </c>
      <c r="E30" s="603">
        <f>Table1812141[[#This Row], [je2]]+Table1812141[[#This Row], [je3]]+Table1812141[[#This Row], [je4]]+Table1812141[[#This Row], [je6]]+Table1812141[[#This Row], [je7]]+Table1812141[[#This Row], [je8]]</f>
        <v>443247</v>
      </c>
      <c r="F30" s="591">
        <v>443247</v>
      </c>
      <c r="G30" s="591">
        <v>0</v>
      </c>
      <c r="H30" s="607">
        <v>0</v>
      </c>
      <c r="I30" s="607">
        <v>0</v>
      </c>
      <c r="J30" s="607">
        <v>0</v>
      </c>
      <c r="K30" s="608">
        <v>0</v>
      </c>
      <c r="L30" s="609">
        <v>0</v>
      </c>
    </row>
    <row customHeight="1" ht="22.5">
      <c r="A31" s="582" t="s">
        <v>316</v>
      </c>
      <c r="B31" s="584"/>
      <c r="C31" s="584"/>
      <c r="D31" s="584" t="s">
        <v>317</v>
      </c>
      <c r="E31" s="603">
        <f>Table1812141[[#This Row], [je2]]+Table1812141[[#This Row], [je3]]+Table1812141[[#This Row], [je4]]+Table1812141[[#This Row], [je6]]+Table1812141[[#This Row], [je7]]+Table1812141[[#This Row], [je8]]</f>
        <v>341978.93</v>
      </c>
      <c r="F31" s="586">
        <f>F32</f>
        <v>341978.93</v>
      </c>
      <c r="G31" s="586">
        <f>G32</f>
        <v>0</v>
      </c>
      <c r="H31" s="604">
        <f>H32</f>
        <v>0</v>
      </c>
      <c r="I31" s="604">
        <f>I32</f>
        <v>0</v>
      </c>
      <c r="J31" s="604">
        <f>J32</f>
        <v>0</v>
      </c>
      <c r="K31" s="605">
        <f>K32</f>
        <v>0</v>
      </c>
      <c r="L31" s="606">
        <f>L32</f>
        <v>0</v>
      </c>
    </row>
    <row customHeight="1" ht="22.5">
      <c r="A32" s="582" t="s">
        <v>318</v>
      </c>
      <c r="B32" s="584"/>
      <c r="C32" s="584"/>
      <c r="D32" s="584" t="s">
        <v>319</v>
      </c>
      <c r="E32" s="603">
        <f>Table1812141[[#This Row], [je2]]+Table1812141[[#This Row], [je3]]+Table1812141[[#This Row], [je4]]+Table1812141[[#This Row], [je6]]+Table1812141[[#This Row], [je7]]+Table1812141[[#This Row], [je8]]</f>
        <v>341978.93</v>
      </c>
      <c r="F32" s="586">
        <f>F33</f>
        <v>341978.93</v>
      </c>
      <c r="G32" s="586">
        <f>G33</f>
        <v>0</v>
      </c>
      <c r="H32" s="604">
        <f>H33</f>
        <v>0</v>
      </c>
      <c r="I32" s="604">
        <f>I33</f>
        <v>0</v>
      </c>
      <c r="J32" s="604">
        <f>J33</f>
        <v>0</v>
      </c>
      <c r="K32" s="605">
        <f>K33</f>
        <v>0</v>
      </c>
      <c r="L32" s="606">
        <f>L33</f>
        <v>0</v>
      </c>
    </row>
    <row customHeight="1" ht="22.5">
      <c r="A33" s="588" t="s">
        <v>320</v>
      </c>
      <c r="B33" s="590"/>
      <c r="C33" s="590"/>
      <c r="D33" s="590" t="s">
        <v>321</v>
      </c>
      <c r="E33" s="603">
        <f>Table1812141[[#This Row], [je2]]+Table1812141[[#This Row], [je3]]+Table1812141[[#This Row], [je4]]+Table1812141[[#This Row], [je6]]+Table1812141[[#This Row], [je7]]+Table1812141[[#This Row], [je8]]</f>
        <v>341978.93</v>
      </c>
      <c r="F33" s="591">
        <v>341978.93</v>
      </c>
      <c r="G33" s="591">
        <v>0</v>
      </c>
      <c r="H33" s="607">
        <v>0</v>
      </c>
      <c r="I33" s="607">
        <v>0</v>
      </c>
      <c r="J33" s="607">
        <v>0</v>
      </c>
      <c r="K33" s="608">
        <v>0</v>
      </c>
      <c r="L33" s="609">
        <v>0</v>
      </c>
    </row>
    <row customHeight="1" ht="22.5">
      <c r="A34" s="582" t="s">
        <v>322</v>
      </c>
      <c r="B34" s="584"/>
      <c r="C34" s="584"/>
      <c r="D34" s="584" t="s">
        <v>323</v>
      </c>
      <c r="E34" s="603">
        <f>Table1812141[[#This Row], [je2]]+Table1812141[[#This Row], [je3]]+Table1812141[[#This Row], [je4]]+Table1812141[[#This Row], [je6]]+Table1812141[[#This Row], [je7]]+Table1812141[[#This Row], [je8]]</f>
        <v>39677306.35</v>
      </c>
      <c r="F34" s="586">
        <f>F35+F37</f>
        <v>39504169.67</v>
      </c>
      <c r="G34" s="586">
        <f>G35+G37</f>
        <v>0</v>
      </c>
      <c r="H34" s="604">
        <f>H35+H37</f>
        <v>0</v>
      </c>
      <c r="I34" s="604">
        <f>I35+I37</f>
        <v>0</v>
      </c>
      <c r="J34" s="604">
        <f>J35+J37</f>
        <v>0</v>
      </c>
      <c r="K34" s="605">
        <f>K35+K37</f>
        <v>0</v>
      </c>
      <c r="L34" s="606">
        <f>L35+L37</f>
        <v>173136.68</v>
      </c>
    </row>
    <row customHeight="1" ht="22.5">
      <c r="A35" s="582" t="s">
        <v>324</v>
      </c>
      <c r="B35" s="584"/>
      <c r="C35" s="584"/>
      <c r="D35" s="584" t="s">
        <v>325</v>
      </c>
      <c r="E35" s="603">
        <f>Table1812141[[#This Row], [je2]]+Table1812141[[#This Row], [je3]]+Table1812141[[#This Row], [je4]]+Table1812141[[#This Row], [je6]]+Table1812141[[#This Row], [je7]]+Table1812141[[#This Row], [je8]]</f>
        <v>10621328.53</v>
      </c>
      <c r="F35" s="586">
        <f>F36</f>
        <v>10621328.53</v>
      </c>
      <c r="G35" s="586">
        <f>G36</f>
        <v>0</v>
      </c>
      <c r="H35" s="604">
        <f>H36</f>
        <v>0</v>
      </c>
      <c r="I35" s="604">
        <f>I36</f>
        <v>0</v>
      </c>
      <c r="J35" s="604">
        <f>J36</f>
        <v>0</v>
      </c>
      <c r="K35" s="605">
        <f>K36</f>
        <v>0</v>
      </c>
      <c r="L35" s="606">
        <f>L36</f>
        <v>0</v>
      </c>
    </row>
    <row customHeight="1" ht="22.5">
      <c r="A36" s="588" t="s">
        <v>326</v>
      </c>
      <c r="B36" s="590"/>
      <c r="C36" s="590"/>
      <c r="D36" s="590" t="s">
        <v>327</v>
      </c>
      <c r="E36" s="603">
        <f>Table1812141[[#This Row], [je2]]+Table1812141[[#This Row], [je3]]+Table1812141[[#This Row], [je4]]+Table1812141[[#This Row], [je6]]+Table1812141[[#This Row], [je7]]+Table1812141[[#This Row], [je8]]</f>
        <v>10621328.53</v>
      </c>
      <c r="F36" s="591">
        <v>10621328.53</v>
      </c>
      <c r="G36" s="591">
        <v>0</v>
      </c>
      <c r="H36" s="607">
        <v>0</v>
      </c>
      <c r="I36" s="607">
        <v>0</v>
      </c>
      <c r="J36" s="607">
        <v>0</v>
      </c>
      <c r="K36" s="608">
        <v>0</v>
      </c>
      <c r="L36" s="609">
        <v>0</v>
      </c>
    </row>
    <row customHeight="1" ht="22.5">
      <c r="A37" s="582" t="s">
        <v>328</v>
      </c>
      <c r="B37" s="584"/>
      <c r="C37" s="584"/>
      <c r="D37" s="584" t="s">
        <v>329</v>
      </c>
      <c r="E37" s="603">
        <f>Table1812141[[#This Row], [je2]]+Table1812141[[#This Row], [je3]]+Table1812141[[#This Row], [je4]]+Table1812141[[#This Row], [je6]]+Table1812141[[#This Row], [je7]]+Table1812141[[#This Row], [je8]]</f>
        <v>29055977.82</v>
      </c>
      <c r="F37" s="586">
        <f>F38</f>
        <v>28882841.14</v>
      </c>
      <c r="G37" s="586">
        <f>G38</f>
        <v>0</v>
      </c>
      <c r="H37" s="604">
        <f>H38</f>
        <v>0</v>
      </c>
      <c r="I37" s="604">
        <f>I38</f>
        <v>0</v>
      </c>
      <c r="J37" s="604">
        <f>J38</f>
        <v>0</v>
      </c>
      <c r="K37" s="605">
        <f>K38</f>
        <v>0</v>
      </c>
      <c r="L37" s="606">
        <f>L38</f>
        <v>173136.68</v>
      </c>
    </row>
    <row customHeight="1" ht="22.5">
      <c r="A38" s="588" t="s">
        <v>330</v>
      </c>
      <c r="B38" s="590"/>
      <c r="C38" s="590"/>
      <c r="D38" s="590" t="s">
        <v>331</v>
      </c>
      <c r="E38" s="603">
        <f>Table1812141[[#This Row], [je2]]+Table1812141[[#This Row], [je3]]+Table1812141[[#This Row], [je4]]+Table1812141[[#This Row], [je6]]+Table1812141[[#This Row], [je7]]+Table1812141[[#This Row], [je8]]</f>
        <v>29055977.82</v>
      </c>
      <c r="F38" s="591">
        <v>28882841.14</v>
      </c>
      <c r="G38" s="591">
        <v>0</v>
      </c>
      <c r="H38" s="607">
        <v>0</v>
      </c>
      <c r="I38" s="607">
        <v>0</v>
      </c>
      <c r="J38" s="607">
        <v>0</v>
      </c>
      <c r="K38" s="608">
        <v>0</v>
      </c>
      <c r="L38" s="609">
        <v>173136.68</v>
      </c>
    </row>
  </sheetData>
  <mergeCells count="11">
    <mergeCell ref="A1:L1"/>
    <mergeCell ref="A4:D4"/>
    <mergeCell ref="E4:E5"/>
    <mergeCell ref="F4:F5"/>
    <mergeCell ref="G4:G5"/>
    <mergeCell ref="K4:K5"/>
    <mergeCell ref="L4:L5"/>
    <mergeCell ref="A5:C5"/>
    <mergeCell ref="A3:E3"/>
    <mergeCell ref="H4:I4"/>
    <mergeCell ref="J4:J5"/>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4CC5-1D68-DC68-3574-AE666E541ACD}" mc:Ignorable="x14ac xr xr2 xr3">
  <sheetPr>
    <pageSetUpPr fitToPage="1"/>
  </sheetPr>
  <dimension ref="A1:J38"/>
  <sheetViews>
    <sheetView topLeftCell="A1" showGridLines="0" workbookViewId="0">
      <selection activeCell="A1" sqref="A1:J1"/>
    </sheetView>
  </sheetViews>
  <sheetFormatPr defaultColWidth="9.00390625" customHeight="1" defaultRowHeight="14.25"/>
  <cols>
    <col min="1" max="3" style="124" width="3.50390625" customWidth="1"/>
    <col min="4" max="4" style="124" width="32.50390625" customWidth="1"/>
    <col min="5" max="10" style="124" width="18.75390625" customWidth="1"/>
  </cols>
  <sheetData>
    <row s="610" customFormat="1" customHeight="1" ht="21">
      <c r="A1" s="565" t="s">
        <v>341</v>
      </c>
      <c r="B1" s="565"/>
      <c r="C1" s="565"/>
      <c r="D1" s="565"/>
      <c r="E1" s="565"/>
      <c r="F1" s="565"/>
      <c r="G1" s="565"/>
      <c r="H1" s="565"/>
      <c r="I1" s="565"/>
      <c r="J1" s="565"/>
    </row>
    <row s="569" customFormat="1" customHeight="1" ht="18">
      <c r="A2" s="569"/>
      <c r="B2" s="569"/>
      <c r="C2" s="569"/>
      <c r="D2" s="569"/>
      <c r="E2" s="569"/>
      <c r="F2" s="569"/>
      <c r="G2" s="569"/>
      <c r="H2" s="569"/>
      <c r="I2" s="569"/>
      <c r="J2" s="569" t="s">
        <v>342</v>
      </c>
    </row>
    <row s="569" customFormat="1" customHeight="1" ht="18">
      <c r="A3" s="611" t="s">
        <v>68</v>
      </c>
      <c r="B3" s="612"/>
      <c r="C3" s="612"/>
      <c r="D3" s="612"/>
      <c r="E3" s="612"/>
      <c r="F3" s="612"/>
      <c r="G3" s="613"/>
      <c r="H3" s="612"/>
      <c r="I3" s="612"/>
      <c r="J3" s="614" t="s">
        <v>69</v>
      </c>
    </row>
    <row s="594" customFormat="1" customHeight="1" ht="18">
      <c r="A4" s="575" t="s">
        <v>72</v>
      </c>
      <c r="B4" s="576"/>
      <c r="C4" s="576"/>
      <c r="D4" s="576"/>
      <c r="E4" s="576" t="s">
        <v>188</v>
      </c>
      <c r="F4" s="576" t="s">
        <v>343</v>
      </c>
      <c r="G4" s="576" t="s">
        <v>344</v>
      </c>
      <c r="H4" s="576" t="s">
        <v>345</v>
      </c>
      <c r="I4" s="576" t="s">
        <v>346</v>
      </c>
      <c r="J4" s="597" t="s">
        <v>347</v>
      </c>
    </row>
    <row s="594" customFormat="1" customHeight="1" ht="34.5">
      <c r="A5" s="575" t="s">
        <v>256</v>
      </c>
      <c r="B5" s="576"/>
      <c r="C5" s="576"/>
      <c r="D5" s="576" t="s">
        <v>257</v>
      </c>
      <c r="E5" s="576"/>
      <c r="F5" s="576"/>
      <c r="G5" s="576"/>
      <c r="H5" s="576"/>
      <c r="I5" s="576"/>
      <c r="J5" s="597"/>
    </row>
    <row s="598" customFormat="1" customHeight="1" ht="22.5">
      <c r="A6" s="599" t="s">
        <v>266</v>
      </c>
      <c r="B6" s="600" t="s">
        <v>267</v>
      </c>
      <c r="C6" s="600" t="s">
        <v>268</v>
      </c>
      <c r="D6" s="600" t="s">
        <v>269</v>
      </c>
      <c r="E6" s="600" t="s">
        <v>80</v>
      </c>
      <c r="F6" s="600" t="s">
        <v>81</v>
      </c>
      <c r="G6" s="600" t="s">
        <v>82</v>
      </c>
      <c r="H6" s="600" t="s">
        <v>83</v>
      </c>
      <c r="I6" s="600" t="s">
        <v>84</v>
      </c>
      <c r="J6" s="601" t="s">
        <v>85</v>
      </c>
    </row>
    <row s="602" customFormat="1" customHeight="1" ht="22.5">
      <c r="A7" s="582"/>
      <c r="B7" s="584"/>
      <c r="C7" s="584"/>
      <c r="D7" s="584" t="s">
        <v>258</v>
      </c>
      <c r="E7" s="603">
        <f>Table181214[[#This Row], [je2]]+Table181214[[#This Row], [je3]]+Table181214[[#This Row], [je4]]+Table181214[[#This Row], [je5]]+Table181214[[#This Row], [je6]]</f>
        <v>92624823.88</v>
      </c>
      <c r="F7" s="586">
        <f>F8+F16+F20+F24+F28+F31+F34</f>
        <v>4698176.67</v>
      </c>
      <c r="G7" s="586">
        <f>G8+G16+G20+G24+G28+G31+G34</f>
        <v>87926647.21</v>
      </c>
      <c r="H7" s="586">
        <f>H8+H16+H20+H24+H28+H31+H34</f>
        <v>0</v>
      </c>
      <c r="I7" s="586">
        <f>I8+I16+I20+I24+I28+I31+I34</f>
        <v>0</v>
      </c>
      <c r="J7" s="587">
        <f>J8+J16+J20+J24+J28+J31+J34</f>
        <v>0</v>
      </c>
    </row>
    <row customHeight="1" ht="22.5">
      <c r="A8" s="582" t="s">
        <v>270</v>
      </c>
      <c r="B8" s="584"/>
      <c r="C8" s="584"/>
      <c r="D8" s="584" t="s">
        <v>271</v>
      </c>
      <c r="E8" s="603">
        <f>Table181214[[#This Row], [je2]]+Table181214[[#This Row], [je3]]+Table181214[[#This Row], [je4]]+Table181214[[#This Row], [je5]]+Table181214[[#This Row], [je6]]</f>
        <v>11314813.32</v>
      </c>
      <c r="F8" s="586">
        <f>F9+F12+F14</f>
        <v>3710761.61</v>
      </c>
      <c r="G8" s="586">
        <f>G9+G12+G14</f>
        <v>7604051.71</v>
      </c>
      <c r="H8" s="586">
        <f>H9+H12+H14</f>
        <v>0</v>
      </c>
      <c r="I8" s="586">
        <f>I9+I12+I14</f>
        <v>0</v>
      </c>
      <c r="J8" s="587">
        <f>J9+J12+J14</f>
        <v>0</v>
      </c>
    </row>
    <row customHeight="1" ht="22.5">
      <c r="A9" s="582" t="s">
        <v>272</v>
      </c>
      <c r="B9" s="584"/>
      <c r="C9" s="584"/>
      <c r="D9" s="584" t="s">
        <v>273</v>
      </c>
      <c r="E9" s="603">
        <f>Table181214[[#This Row], [je2]]+Table181214[[#This Row], [je3]]+Table181214[[#This Row], [je4]]+Table181214[[#This Row], [je5]]+Table181214[[#This Row], [je6]]</f>
        <v>11058466.32</v>
      </c>
      <c r="F9" s="586">
        <f>F10+F11</f>
        <v>3710761.61</v>
      </c>
      <c r="G9" s="586">
        <f>G10+G11</f>
        <v>7347704.71</v>
      </c>
      <c r="H9" s="586">
        <f>H10+H11</f>
        <v>0</v>
      </c>
      <c r="I9" s="586">
        <f>I10+I11</f>
        <v>0</v>
      </c>
      <c r="J9" s="587">
        <f>J10+J11</f>
        <v>0</v>
      </c>
    </row>
    <row customHeight="1" ht="22.5">
      <c r="A10" s="588" t="s">
        <v>274</v>
      </c>
      <c r="B10" s="590"/>
      <c r="C10" s="590"/>
      <c r="D10" s="590" t="s">
        <v>275</v>
      </c>
      <c r="E10" s="603">
        <f>Table181214[[#This Row], [je2]]+Table181214[[#This Row], [je3]]+Table181214[[#This Row], [je4]]+Table181214[[#This Row], [je5]]+Table181214[[#This Row], [je6]]</f>
        <v>3710761.61</v>
      </c>
      <c r="F10" s="586">
        <v>3710761.61</v>
      </c>
      <c r="G10" s="586">
        <v>0</v>
      </c>
      <c r="H10" s="591">
        <v>0</v>
      </c>
      <c r="I10" s="586">
        <v>0</v>
      </c>
      <c r="J10" s="593">
        <v>0</v>
      </c>
    </row>
    <row customHeight="1" ht="22.5">
      <c r="A11" s="588" t="s">
        <v>276</v>
      </c>
      <c r="B11" s="590"/>
      <c r="C11" s="590"/>
      <c r="D11" s="590" t="s">
        <v>277</v>
      </c>
      <c r="E11" s="603">
        <f>Table181214[[#This Row], [je2]]+Table181214[[#This Row], [je3]]+Table181214[[#This Row], [je4]]+Table181214[[#This Row], [je5]]+Table181214[[#This Row], [je6]]</f>
        <v>7347704.71</v>
      </c>
      <c r="F11" s="586">
        <v>0</v>
      </c>
      <c r="G11" s="586">
        <v>7347704.71</v>
      </c>
      <c r="H11" s="591">
        <v>0</v>
      </c>
      <c r="I11" s="586">
        <v>0</v>
      </c>
      <c r="J11" s="593">
        <v>0</v>
      </c>
    </row>
    <row customHeight="1" ht="22.5">
      <c r="A12" s="582" t="s">
        <v>278</v>
      </c>
      <c r="B12" s="584"/>
      <c r="C12" s="584"/>
      <c r="D12" s="584" t="s">
        <v>279</v>
      </c>
      <c r="E12" s="603">
        <f>Table181214[[#This Row], [je2]]+Table181214[[#This Row], [je3]]+Table181214[[#This Row], [je4]]+Table181214[[#This Row], [je5]]+Table181214[[#This Row], [je6]]</f>
        <v>202875</v>
      </c>
      <c r="F12" s="586">
        <f>F13</f>
        <v>0</v>
      </c>
      <c r="G12" s="586">
        <f>G13</f>
        <v>202875</v>
      </c>
      <c r="H12" s="586">
        <f>H13</f>
        <v>0</v>
      </c>
      <c r="I12" s="586">
        <f>I13</f>
        <v>0</v>
      </c>
      <c r="J12" s="587">
        <f>J13</f>
        <v>0</v>
      </c>
    </row>
    <row customHeight="1" ht="22.5">
      <c r="A13" s="588" t="s">
        <v>280</v>
      </c>
      <c r="B13" s="590"/>
      <c r="C13" s="590"/>
      <c r="D13" s="590" t="s">
        <v>281</v>
      </c>
      <c r="E13" s="603">
        <f>Table181214[[#This Row], [je2]]+Table181214[[#This Row], [je3]]+Table181214[[#This Row], [je4]]+Table181214[[#This Row], [je5]]+Table181214[[#This Row], [je6]]</f>
        <v>202875</v>
      </c>
      <c r="F13" s="586">
        <v>0</v>
      </c>
      <c r="G13" s="586">
        <v>202875</v>
      </c>
      <c r="H13" s="591">
        <v>0</v>
      </c>
      <c r="I13" s="586">
        <v>0</v>
      </c>
      <c r="J13" s="593">
        <v>0</v>
      </c>
    </row>
    <row customHeight="1" ht="22.5">
      <c r="A14" s="582" t="s">
        <v>282</v>
      </c>
      <c r="B14" s="584"/>
      <c r="C14" s="584"/>
      <c r="D14" s="584" t="s">
        <v>283</v>
      </c>
      <c r="E14" s="603">
        <f>Table181214[[#This Row], [je2]]+Table181214[[#This Row], [je3]]+Table181214[[#This Row], [je4]]+Table181214[[#This Row], [je5]]+Table181214[[#This Row], [je6]]</f>
        <v>53472</v>
      </c>
      <c r="F14" s="586">
        <f>F15</f>
        <v>0</v>
      </c>
      <c r="G14" s="586">
        <f>G15</f>
        <v>53472</v>
      </c>
      <c r="H14" s="586">
        <f>H15</f>
        <v>0</v>
      </c>
      <c r="I14" s="586">
        <f>I15</f>
        <v>0</v>
      </c>
      <c r="J14" s="587">
        <f>J15</f>
        <v>0</v>
      </c>
    </row>
    <row customHeight="1" ht="22.5">
      <c r="A15" s="588" t="s">
        <v>284</v>
      </c>
      <c r="B15" s="590"/>
      <c r="C15" s="590"/>
      <c r="D15" s="590" t="s">
        <v>285</v>
      </c>
      <c r="E15" s="603">
        <f>Table181214[[#This Row], [je2]]+Table181214[[#This Row], [je3]]+Table181214[[#This Row], [je4]]+Table181214[[#This Row], [je5]]+Table181214[[#This Row], [je6]]</f>
        <v>53472</v>
      </c>
      <c r="F15" s="586">
        <v>0</v>
      </c>
      <c r="G15" s="586">
        <v>53472</v>
      </c>
      <c r="H15" s="591">
        <v>0</v>
      </c>
      <c r="I15" s="586">
        <v>0</v>
      </c>
      <c r="J15" s="593">
        <v>0</v>
      </c>
    </row>
    <row customHeight="1" ht="22.5">
      <c r="A16" s="582" t="s">
        <v>286</v>
      </c>
      <c r="B16" s="584"/>
      <c r="C16" s="584"/>
      <c r="D16" s="584" t="s">
        <v>287</v>
      </c>
      <c r="E16" s="603">
        <f>Table181214[[#This Row], [je2]]+Table181214[[#This Row], [je3]]+Table181214[[#This Row], [je4]]+Table181214[[#This Row], [je5]]+Table181214[[#This Row], [je6]]</f>
        <v>456820.64</v>
      </c>
      <c r="F16" s="586">
        <f>F17</f>
        <v>456820.64</v>
      </c>
      <c r="G16" s="586">
        <f>G17</f>
        <v>0</v>
      </c>
      <c r="H16" s="586">
        <f>H17</f>
        <v>0</v>
      </c>
      <c r="I16" s="586">
        <f>I17</f>
        <v>0</v>
      </c>
      <c r="J16" s="587">
        <f>J17</f>
        <v>0</v>
      </c>
    </row>
    <row customHeight="1" ht="22.5">
      <c r="A17" s="582" t="s">
        <v>288</v>
      </c>
      <c r="B17" s="584"/>
      <c r="C17" s="584"/>
      <c r="D17" s="584" t="s">
        <v>289</v>
      </c>
      <c r="E17" s="603">
        <f>Table181214[[#This Row], [je2]]+Table181214[[#This Row], [je3]]+Table181214[[#This Row], [je4]]+Table181214[[#This Row], [je5]]+Table181214[[#This Row], [je6]]</f>
        <v>456820.64</v>
      </c>
      <c r="F17" s="586">
        <f>F18+F19</f>
        <v>456820.64</v>
      </c>
      <c r="G17" s="586">
        <f>G18+G19</f>
        <v>0</v>
      </c>
      <c r="H17" s="586">
        <f>H18+H19</f>
        <v>0</v>
      </c>
      <c r="I17" s="586">
        <f>I18+I19</f>
        <v>0</v>
      </c>
      <c r="J17" s="587">
        <f>J18+J19</f>
        <v>0</v>
      </c>
    </row>
    <row customHeight="1" ht="22.5">
      <c r="A18" s="588" t="s">
        <v>290</v>
      </c>
      <c r="B18" s="590"/>
      <c r="C18" s="590"/>
      <c r="D18" s="590" t="s">
        <v>291</v>
      </c>
      <c r="E18" s="603">
        <f>Table181214[[#This Row], [je2]]+Table181214[[#This Row], [je3]]+Table181214[[#This Row], [je4]]+Table181214[[#This Row], [je5]]+Table181214[[#This Row], [je6]]</f>
        <v>456426.97</v>
      </c>
      <c r="F18" s="586">
        <v>456426.97</v>
      </c>
      <c r="G18" s="586">
        <v>0</v>
      </c>
      <c r="H18" s="591">
        <v>0</v>
      </c>
      <c r="I18" s="586">
        <v>0</v>
      </c>
      <c r="J18" s="593">
        <v>0</v>
      </c>
    </row>
    <row customHeight="1" ht="22.5">
      <c r="A19" s="588" t="s">
        <v>292</v>
      </c>
      <c r="B19" s="590"/>
      <c r="C19" s="590"/>
      <c r="D19" s="590" t="s">
        <v>293</v>
      </c>
      <c r="E19" s="603">
        <f>Table181214[[#This Row], [je2]]+Table181214[[#This Row], [je3]]+Table181214[[#This Row], [je4]]+Table181214[[#This Row], [je5]]+Table181214[[#This Row], [je6]]</f>
        <v>393.67</v>
      </c>
      <c r="F19" s="586">
        <v>393.67</v>
      </c>
      <c r="G19" s="586">
        <v>0</v>
      </c>
      <c r="H19" s="591">
        <v>0</v>
      </c>
      <c r="I19" s="586">
        <v>0</v>
      </c>
      <c r="J19" s="593">
        <v>0</v>
      </c>
    </row>
    <row customHeight="1" ht="22.5">
      <c r="A20" s="582" t="s">
        <v>294</v>
      </c>
      <c r="B20" s="584"/>
      <c r="C20" s="584"/>
      <c r="D20" s="584" t="s">
        <v>295</v>
      </c>
      <c r="E20" s="603">
        <f>Table181214[[#This Row], [je2]]+Table181214[[#This Row], [je3]]+Table181214[[#This Row], [je4]]+Table181214[[#This Row], [je5]]+Table181214[[#This Row], [je6]]</f>
        <v>188615.49</v>
      </c>
      <c r="F20" s="586">
        <f>F21</f>
        <v>188615.49</v>
      </c>
      <c r="G20" s="586">
        <f>G21</f>
        <v>0</v>
      </c>
      <c r="H20" s="586">
        <f>H21</f>
        <v>0</v>
      </c>
      <c r="I20" s="586">
        <f>I21</f>
        <v>0</v>
      </c>
      <c r="J20" s="587">
        <f>J21</f>
        <v>0</v>
      </c>
    </row>
    <row customHeight="1" ht="22.5">
      <c r="A21" s="582" t="s">
        <v>296</v>
      </c>
      <c r="B21" s="584"/>
      <c r="C21" s="584"/>
      <c r="D21" s="584" t="s">
        <v>297</v>
      </c>
      <c r="E21" s="603">
        <f>Table181214[[#This Row], [je2]]+Table181214[[#This Row], [je3]]+Table181214[[#This Row], [je4]]+Table181214[[#This Row], [je5]]+Table181214[[#This Row], [je6]]</f>
        <v>188615.49</v>
      </c>
      <c r="F21" s="586">
        <f>F22+F23</f>
        <v>188615.49</v>
      </c>
      <c r="G21" s="586">
        <f>G22+G23</f>
        <v>0</v>
      </c>
      <c r="H21" s="586">
        <f>H22+H23</f>
        <v>0</v>
      </c>
      <c r="I21" s="586">
        <f>I22+I23</f>
        <v>0</v>
      </c>
      <c r="J21" s="587">
        <f>J22+J23</f>
        <v>0</v>
      </c>
    </row>
    <row customHeight="1" ht="22.5">
      <c r="A22" s="588" t="s">
        <v>298</v>
      </c>
      <c r="B22" s="590"/>
      <c r="C22" s="590"/>
      <c r="D22" s="590" t="s">
        <v>299</v>
      </c>
      <c r="E22" s="603">
        <f>Table181214[[#This Row], [je2]]+Table181214[[#This Row], [je3]]+Table181214[[#This Row], [je4]]+Table181214[[#This Row], [je5]]+Table181214[[#This Row], [je6]]</f>
        <v>185423.49</v>
      </c>
      <c r="F22" s="586">
        <v>185423.49</v>
      </c>
      <c r="G22" s="586">
        <v>0</v>
      </c>
      <c r="H22" s="591">
        <v>0</v>
      </c>
      <c r="I22" s="586">
        <v>0</v>
      </c>
      <c r="J22" s="593">
        <v>0</v>
      </c>
    </row>
    <row customHeight="1" ht="22.5">
      <c r="A23" s="588" t="s">
        <v>300</v>
      </c>
      <c r="B23" s="590"/>
      <c r="C23" s="590"/>
      <c r="D23" s="590" t="s">
        <v>301</v>
      </c>
      <c r="E23" s="603">
        <f>Table181214[[#This Row], [je2]]+Table181214[[#This Row], [je3]]+Table181214[[#This Row], [je4]]+Table181214[[#This Row], [je5]]+Table181214[[#This Row], [je6]]</f>
        <v>3192</v>
      </c>
      <c r="F23" s="586">
        <v>3192</v>
      </c>
      <c r="G23" s="586">
        <v>0</v>
      </c>
      <c r="H23" s="591">
        <v>0</v>
      </c>
      <c r="I23" s="586">
        <v>0</v>
      </c>
      <c r="J23" s="593">
        <v>0</v>
      </c>
    </row>
    <row customHeight="1" ht="22.5">
      <c r="A24" s="582" t="s">
        <v>302</v>
      </c>
      <c r="B24" s="584"/>
      <c r="C24" s="584"/>
      <c r="D24" s="584" t="s">
        <v>303</v>
      </c>
      <c r="E24" s="603">
        <f>Table181214[[#This Row], [je2]]+Table181214[[#This Row], [je3]]+Table181214[[#This Row], [je4]]+Table181214[[#This Row], [je5]]+Table181214[[#This Row], [je6]]</f>
        <v>40232415.65</v>
      </c>
      <c r="F24" s="586">
        <f>F25</f>
        <v>0</v>
      </c>
      <c r="G24" s="586">
        <f>G25</f>
        <v>40232415.65</v>
      </c>
      <c r="H24" s="586">
        <f>H25</f>
        <v>0</v>
      </c>
      <c r="I24" s="586">
        <f>I25</f>
        <v>0</v>
      </c>
      <c r="J24" s="587">
        <f>J25</f>
        <v>0</v>
      </c>
    </row>
    <row customHeight="1" ht="22.5">
      <c r="A25" s="582" t="s">
        <v>304</v>
      </c>
      <c r="B25" s="584"/>
      <c r="C25" s="584"/>
      <c r="D25" s="584" t="s">
        <v>305</v>
      </c>
      <c r="E25" s="603">
        <f>Table181214[[#This Row], [je2]]+Table181214[[#This Row], [je3]]+Table181214[[#This Row], [je4]]+Table181214[[#This Row], [je5]]+Table181214[[#This Row], [je6]]</f>
        <v>40232415.65</v>
      </c>
      <c r="F25" s="586">
        <f>F26+F27</f>
        <v>0</v>
      </c>
      <c r="G25" s="586">
        <f>G26+G27</f>
        <v>40232415.65</v>
      </c>
      <c r="H25" s="586">
        <f>H26+H27</f>
        <v>0</v>
      </c>
      <c r="I25" s="586">
        <f>I26+I27</f>
        <v>0</v>
      </c>
      <c r="J25" s="587">
        <f>J26+J27</f>
        <v>0</v>
      </c>
    </row>
    <row customHeight="1" ht="22.5">
      <c r="A26" s="588" t="s">
        <v>306</v>
      </c>
      <c r="B26" s="590"/>
      <c r="C26" s="590"/>
      <c r="D26" s="590" t="s">
        <v>307</v>
      </c>
      <c r="E26" s="603">
        <f>Table181214[[#This Row], [je2]]+Table181214[[#This Row], [je3]]+Table181214[[#This Row], [je4]]+Table181214[[#This Row], [je5]]+Table181214[[#This Row], [je6]]</f>
        <v>12462502</v>
      </c>
      <c r="F26" s="586">
        <v>0</v>
      </c>
      <c r="G26" s="586">
        <v>12462502</v>
      </c>
      <c r="H26" s="591">
        <v>0</v>
      </c>
      <c r="I26" s="586">
        <v>0</v>
      </c>
      <c r="J26" s="593">
        <v>0</v>
      </c>
    </row>
    <row customHeight="1" ht="22.5">
      <c r="A27" s="588" t="s">
        <v>308</v>
      </c>
      <c r="B27" s="590"/>
      <c r="C27" s="590"/>
      <c r="D27" s="590" t="s">
        <v>309</v>
      </c>
      <c r="E27" s="603">
        <f>Table181214[[#This Row], [je2]]+Table181214[[#This Row], [je3]]+Table181214[[#This Row], [je4]]+Table181214[[#This Row], [je5]]+Table181214[[#This Row], [je6]]</f>
        <v>27769913.65</v>
      </c>
      <c r="F27" s="586">
        <v>0</v>
      </c>
      <c r="G27" s="586">
        <v>27769913.65</v>
      </c>
      <c r="H27" s="591">
        <v>0</v>
      </c>
      <c r="I27" s="586">
        <v>0</v>
      </c>
      <c r="J27" s="593">
        <v>0</v>
      </c>
    </row>
    <row customHeight="1" ht="22.5">
      <c r="A28" s="582" t="s">
        <v>310</v>
      </c>
      <c r="B28" s="584"/>
      <c r="C28" s="584"/>
      <c r="D28" s="584" t="s">
        <v>311</v>
      </c>
      <c r="E28" s="603">
        <f>Table181214[[#This Row], [je2]]+Table181214[[#This Row], [je3]]+Table181214[[#This Row], [je4]]+Table181214[[#This Row], [je5]]+Table181214[[#This Row], [je6]]</f>
        <v>443247</v>
      </c>
      <c r="F28" s="586">
        <f>F29</f>
        <v>0</v>
      </c>
      <c r="G28" s="586">
        <f>G29</f>
        <v>443247</v>
      </c>
      <c r="H28" s="586">
        <f>H29</f>
        <v>0</v>
      </c>
      <c r="I28" s="586">
        <f>I29</f>
        <v>0</v>
      </c>
      <c r="J28" s="587">
        <f>J29</f>
        <v>0</v>
      </c>
    </row>
    <row customHeight="1" ht="22.5">
      <c r="A29" s="582" t="s">
        <v>312</v>
      </c>
      <c r="B29" s="584"/>
      <c r="C29" s="584"/>
      <c r="D29" s="584" t="s">
        <v>313</v>
      </c>
      <c r="E29" s="603">
        <f>Table181214[[#This Row], [je2]]+Table181214[[#This Row], [je3]]+Table181214[[#This Row], [je4]]+Table181214[[#This Row], [je5]]+Table181214[[#This Row], [je6]]</f>
        <v>443247</v>
      </c>
      <c r="F29" s="586">
        <f>F30</f>
        <v>0</v>
      </c>
      <c r="G29" s="586">
        <f>G30</f>
        <v>443247</v>
      </c>
      <c r="H29" s="586">
        <f>H30</f>
        <v>0</v>
      </c>
      <c r="I29" s="586">
        <f>I30</f>
        <v>0</v>
      </c>
      <c r="J29" s="587">
        <f>J30</f>
        <v>0</v>
      </c>
    </row>
    <row customHeight="1" ht="22.5">
      <c r="A30" s="588" t="s">
        <v>314</v>
      </c>
      <c r="B30" s="590"/>
      <c r="C30" s="590"/>
      <c r="D30" s="590" t="s">
        <v>315</v>
      </c>
      <c r="E30" s="603">
        <f>Table181214[[#This Row], [je2]]+Table181214[[#This Row], [je3]]+Table181214[[#This Row], [je4]]+Table181214[[#This Row], [je5]]+Table181214[[#This Row], [je6]]</f>
        <v>443247</v>
      </c>
      <c r="F30" s="586">
        <v>0</v>
      </c>
      <c r="G30" s="586">
        <v>443247</v>
      </c>
      <c r="H30" s="591">
        <v>0</v>
      </c>
      <c r="I30" s="586">
        <v>0</v>
      </c>
      <c r="J30" s="593">
        <v>0</v>
      </c>
    </row>
    <row customHeight="1" ht="22.5">
      <c r="A31" s="582" t="s">
        <v>316</v>
      </c>
      <c r="B31" s="584"/>
      <c r="C31" s="584"/>
      <c r="D31" s="584" t="s">
        <v>317</v>
      </c>
      <c r="E31" s="603">
        <f>Table181214[[#This Row], [je2]]+Table181214[[#This Row], [je3]]+Table181214[[#This Row], [je4]]+Table181214[[#This Row], [je5]]+Table181214[[#This Row], [je6]]</f>
        <v>341978.93</v>
      </c>
      <c r="F31" s="586">
        <f>F32</f>
        <v>341978.93</v>
      </c>
      <c r="G31" s="586">
        <f>G32</f>
        <v>0</v>
      </c>
      <c r="H31" s="586">
        <f>H32</f>
        <v>0</v>
      </c>
      <c r="I31" s="586">
        <f>I32</f>
        <v>0</v>
      </c>
      <c r="J31" s="587">
        <f>J32</f>
        <v>0</v>
      </c>
    </row>
    <row customHeight="1" ht="22.5">
      <c r="A32" s="582" t="s">
        <v>318</v>
      </c>
      <c r="B32" s="584"/>
      <c r="C32" s="584"/>
      <c r="D32" s="584" t="s">
        <v>319</v>
      </c>
      <c r="E32" s="603">
        <f>Table181214[[#This Row], [je2]]+Table181214[[#This Row], [je3]]+Table181214[[#This Row], [je4]]+Table181214[[#This Row], [je5]]+Table181214[[#This Row], [je6]]</f>
        <v>341978.93</v>
      </c>
      <c r="F32" s="586">
        <f>F33</f>
        <v>341978.93</v>
      </c>
      <c r="G32" s="586">
        <f>G33</f>
        <v>0</v>
      </c>
      <c r="H32" s="586">
        <f>H33</f>
        <v>0</v>
      </c>
      <c r="I32" s="586">
        <f>I33</f>
        <v>0</v>
      </c>
      <c r="J32" s="587">
        <f>J33</f>
        <v>0</v>
      </c>
    </row>
    <row customHeight="1" ht="22.5">
      <c r="A33" s="588" t="s">
        <v>320</v>
      </c>
      <c r="B33" s="590"/>
      <c r="C33" s="590"/>
      <c r="D33" s="590" t="s">
        <v>321</v>
      </c>
      <c r="E33" s="603">
        <f>Table181214[[#This Row], [je2]]+Table181214[[#This Row], [je3]]+Table181214[[#This Row], [je4]]+Table181214[[#This Row], [je5]]+Table181214[[#This Row], [je6]]</f>
        <v>341978.93</v>
      </c>
      <c r="F33" s="586">
        <v>341978.93</v>
      </c>
      <c r="G33" s="586">
        <v>0</v>
      </c>
      <c r="H33" s="591">
        <v>0</v>
      </c>
      <c r="I33" s="586">
        <v>0</v>
      </c>
      <c r="J33" s="593">
        <v>0</v>
      </c>
    </row>
    <row customHeight="1" ht="22.5">
      <c r="A34" s="582" t="s">
        <v>322</v>
      </c>
      <c r="B34" s="584"/>
      <c r="C34" s="584"/>
      <c r="D34" s="584" t="s">
        <v>323</v>
      </c>
      <c r="E34" s="603">
        <f>Table181214[[#This Row], [je2]]+Table181214[[#This Row], [je3]]+Table181214[[#This Row], [je4]]+Table181214[[#This Row], [je5]]+Table181214[[#This Row], [je6]]</f>
        <v>39646932.85</v>
      </c>
      <c r="F34" s="586">
        <f>F35+F37</f>
        <v>0</v>
      </c>
      <c r="G34" s="586">
        <f>G35+G37</f>
        <v>39646932.85</v>
      </c>
      <c r="H34" s="586">
        <f>H35+H37</f>
        <v>0</v>
      </c>
      <c r="I34" s="586">
        <f>I35+I37</f>
        <v>0</v>
      </c>
      <c r="J34" s="587">
        <f>J35+J37</f>
        <v>0</v>
      </c>
    </row>
    <row customHeight="1" ht="22.5">
      <c r="A35" s="582" t="s">
        <v>324</v>
      </c>
      <c r="B35" s="584"/>
      <c r="C35" s="584"/>
      <c r="D35" s="584" t="s">
        <v>325</v>
      </c>
      <c r="E35" s="603">
        <f>Table181214[[#This Row], [je2]]+Table181214[[#This Row], [je3]]+Table181214[[#This Row], [je4]]+Table181214[[#This Row], [je5]]+Table181214[[#This Row], [je6]]</f>
        <v>10621328.53</v>
      </c>
      <c r="F35" s="586">
        <f>F36</f>
        <v>0</v>
      </c>
      <c r="G35" s="586">
        <f>G36</f>
        <v>10621328.53</v>
      </c>
      <c r="H35" s="586">
        <f>H36</f>
        <v>0</v>
      </c>
      <c r="I35" s="586">
        <f>I36</f>
        <v>0</v>
      </c>
      <c r="J35" s="587">
        <f>J36</f>
        <v>0</v>
      </c>
    </row>
    <row customHeight="1" ht="22.5">
      <c r="A36" s="588" t="s">
        <v>326</v>
      </c>
      <c r="B36" s="590"/>
      <c r="C36" s="590"/>
      <c r="D36" s="590" t="s">
        <v>327</v>
      </c>
      <c r="E36" s="603">
        <f>Table181214[[#This Row], [je2]]+Table181214[[#This Row], [je3]]+Table181214[[#This Row], [je4]]+Table181214[[#This Row], [je5]]+Table181214[[#This Row], [je6]]</f>
        <v>10621328.53</v>
      </c>
      <c r="F36" s="586">
        <v>0</v>
      </c>
      <c r="G36" s="586">
        <v>10621328.53</v>
      </c>
      <c r="H36" s="591">
        <v>0</v>
      </c>
      <c r="I36" s="586">
        <v>0</v>
      </c>
      <c r="J36" s="593">
        <v>0</v>
      </c>
    </row>
    <row customHeight="1" ht="22.5">
      <c r="A37" s="582" t="s">
        <v>328</v>
      </c>
      <c r="B37" s="584"/>
      <c r="C37" s="584"/>
      <c r="D37" s="584" t="s">
        <v>329</v>
      </c>
      <c r="E37" s="603">
        <f>Table181214[[#This Row], [je2]]+Table181214[[#This Row], [je3]]+Table181214[[#This Row], [je4]]+Table181214[[#This Row], [je5]]+Table181214[[#This Row], [je6]]</f>
        <v>29025604.32</v>
      </c>
      <c r="F37" s="586">
        <f>F38</f>
        <v>0</v>
      </c>
      <c r="G37" s="586">
        <f>G38</f>
        <v>29025604.32</v>
      </c>
      <c r="H37" s="586">
        <f>H38</f>
        <v>0</v>
      </c>
      <c r="I37" s="586">
        <f>I38</f>
        <v>0</v>
      </c>
      <c r="J37" s="587">
        <f>J38</f>
        <v>0</v>
      </c>
    </row>
    <row customHeight="1" ht="22.5">
      <c r="A38" s="588" t="s">
        <v>330</v>
      </c>
      <c r="B38" s="590"/>
      <c r="C38" s="590"/>
      <c r="D38" s="590" t="s">
        <v>331</v>
      </c>
      <c r="E38" s="603">
        <f>Table181214[[#This Row], [je2]]+Table181214[[#This Row], [je3]]+Table181214[[#This Row], [je4]]+Table181214[[#This Row], [je5]]+Table181214[[#This Row], [je6]]</f>
        <v>29025604.32</v>
      </c>
      <c r="F38" s="586">
        <v>0</v>
      </c>
      <c r="G38" s="586">
        <v>29025604.32</v>
      </c>
      <c r="H38" s="591">
        <v>0</v>
      </c>
      <c r="I38" s="586">
        <v>0</v>
      </c>
      <c r="J38" s="593">
        <v>0</v>
      </c>
    </row>
  </sheetData>
  <mergeCells count="10">
    <mergeCell ref="A1:J1"/>
    <mergeCell ref="A4:D4"/>
    <mergeCell ref="E4:E5"/>
    <mergeCell ref="F4:F5"/>
    <mergeCell ref="G4:G5"/>
    <mergeCell ref="H4:H5"/>
    <mergeCell ref="I4:I5"/>
    <mergeCell ref="J4:J5"/>
    <mergeCell ref="A5:C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09A7-A8A5-3F48-83B8-BDA181576104}" mc:Ignorable="x14ac xr xr2 xr3">
  <sheetPr>
    <pageSetUpPr fitToPage="1"/>
  </sheetPr>
  <dimension ref="A1:DJ39"/>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1" style="251" width="3.50390625" customWidth="1"/>
    <col min="2" max="2" style="251" width="3.50390625" customWidth="1"/>
    <col min="3" max="3" style="251" width="3.50390625" customWidth="1"/>
    <col min="4" max="4" style="251" width="32.50390625" customWidth="1"/>
    <col min="5" max="40" style="169" width="18.75390625" customWidth="1"/>
    <col min="41" max="112" style="58" width="18.75390625" customWidth="1"/>
    <col min="113" max="113" width="18.75390625" customWidth="1"/>
    <col min="114" max="114" style="58" width="18.75390625" customWidth="1"/>
  </cols>
  <sheetData>
    <row s="615" customFormat="1" customHeight="1" ht="21">
      <c r="A1" s="565" t="s">
        <v>348</v>
      </c>
      <c r="B1" s="565"/>
      <c r="C1" s="565"/>
      <c r="D1" s="565"/>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349</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71" t="s">
        <v>350</v>
      </c>
      <c r="B4" s="572"/>
      <c r="C4" s="572"/>
      <c r="D4" s="572"/>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4.5">
      <c r="A5" s="575" t="s">
        <v>256</v>
      </c>
      <c r="B5" s="576"/>
      <c r="C5" s="576"/>
      <c r="D5" s="577" t="s">
        <v>257</v>
      </c>
      <c r="E5" s="576"/>
      <c r="F5" s="576" t="s">
        <v>204</v>
      </c>
      <c r="G5" s="576" t="s">
        <v>360</v>
      </c>
      <c r="H5" s="576" t="s">
        <v>361</v>
      </c>
      <c r="I5" s="576" t="s">
        <v>362</v>
      </c>
      <c r="J5" s="576" t="s">
        <v>363</v>
      </c>
      <c r="K5" s="576" t="s">
        <v>364</v>
      </c>
      <c r="L5" s="576" t="s">
        <v>365</v>
      </c>
      <c r="M5" s="576" t="s">
        <v>366</v>
      </c>
      <c r="N5" s="576" t="s">
        <v>367</v>
      </c>
      <c r="O5" s="576" t="s">
        <v>368</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396</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9" t="s">
        <v>266</v>
      </c>
      <c r="B6" s="577" t="s">
        <v>267</v>
      </c>
      <c r="C6" s="577" t="s">
        <v>268</v>
      </c>
      <c r="D6" s="577"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26">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v>75</v>
      </c>
      <c r="CB6" s="626">
        <v>76</v>
      </c>
      <c r="CC6" s="626">
        <v>77</v>
      </c>
      <c r="CD6" s="626">
        <v>78</v>
      </c>
      <c r="CE6" s="626">
        <v>79</v>
      </c>
      <c r="CF6" s="626">
        <v>80</v>
      </c>
      <c r="CG6" s="626">
        <v>81</v>
      </c>
      <c r="CH6" s="626">
        <v>82</v>
      </c>
      <c r="CI6" s="626">
        <v>83</v>
      </c>
      <c r="CJ6" s="626">
        <v>84</v>
      </c>
      <c r="CK6" s="626">
        <v>85</v>
      </c>
      <c r="CL6" s="626">
        <v>86</v>
      </c>
      <c r="CM6" s="626">
        <v>87</v>
      </c>
      <c r="CN6" s="626">
        <v>88</v>
      </c>
      <c r="CO6" s="626">
        <v>89</v>
      </c>
      <c r="CP6" s="626">
        <v>90</v>
      </c>
      <c r="CQ6" s="626">
        <v>91</v>
      </c>
      <c r="CR6" s="626">
        <v>92</v>
      </c>
      <c r="CS6" s="626">
        <v>93</v>
      </c>
      <c r="CT6" s="626">
        <v>94</v>
      </c>
      <c r="CU6" s="626">
        <v>95</v>
      </c>
      <c r="CV6" s="626">
        <v>96</v>
      </c>
      <c r="CW6" s="626">
        <v>97</v>
      </c>
      <c r="CX6" s="626">
        <v>98</v>
      </c>
      <c r="CY6" s="626">
        <v>99</v>
      </c>
      <c r="CZ6" s="626">
        <v>100</v>
      </c>
      <c r="DA6" s="626">
        <v>101</v>
      </c>
      <c r="DB6" s="626">
        <v>102</v>
      </c>
      <c r="DC6" s="626">
        <v>103</v>
      </c>
      <c r="DD6" s="626">
        <v>104</v>
      </c>
      <c r="DE6" s="626">
        <v>105</v>
      </c>
      <c r="DF6" s="626">
        <v>106</v>
      </c>
      <c r="DG6" s="626">
        <v>107</v>
      </c>
      <c r="DH6" s="626">
        <v>108</v>
      </c>
      <c r="DI6" s="626" t="s">
        <v>445</v>
      </c>
      <c r="DJ6" s="627" t="s">
        <v>446</v>
      </c>
    </row>
    <row s="628" customFormat="1" customHeight="1" ht="22.5">
      <c r="A7" s="582"/>
      <c r="B7" s="584"/>
      <c r="C7" s="584"/>
      <c r="D7" s="584" t="s">
        <v>258</v>
      </c>
      <c r="E7" s="585">
        <f>Table61[[#This Row], [je2]]+Table61[[#This Row], [je16]]+Table61[[#This Row], [je44]]+Table61[[#This Row], [je62]]+Table61[[#This Row], [je57]]+Table61[[#This Row], [je75]]+Table61[[#This Row], [je92]]+Table61[[#This Row], [je95]]+Table61[[#This Row], [je101]]+Table61[[#This Row], [je105]]</f>
        <v>92624823.88</v>
      </c>
      <c r="F7" s="585">
        <f>SUM(Table61[[#This Row], [je3]]:Table61[[#This Row], [je15]])</f>
        <v>7328878.48</v>
      </c>
      <c r="G7" s="585">
        <f>G8+G16+G20+G24+G28+G31+G34</f>
        <v>1665978</v>
      </c>
      <c r="H7" s="585">
        <f>H8+H16+H20+H24+H28+H31+H34</f>
        <v>244666</v>
      </c>
      <c r="I7" s="585">
        <f>I8+I16+I20+I24+I28+I31+I34</f>
        <v>187442</v>
      </c>
      <c r="J7" s="585">
        <f>J8+J16+J20+J24+J28+J31+J34</f>
        <v>0</v>
      </c>
      <c r="K7" s="585">
        <f>K8+K16+K20+K24+K28+K31+K34</f>
        <v>2805178.6</v>
      </c>
      <c r="L7" s="585">
        <f>L8+L16+L20+L24+L28+L31+L34</f>
        <v>456426.97</v>
      </c>
      <c r="M7" s="585">
        <f>M8+M16+M20+M24+M28+M31+M34</f>
        <v>393.67</v>
      </c>
      <c r="N7" s="585">
        <f>N8+N16+N20+N24+N28+N31+N34</f>
        <v>185423.49</v>
      </c>
      <c r="O7" s="585">
        <f>O8+O16+O20+O24+O28+O31+O34</f>
        <v>0</v>
      </c>
      <c r="P7" s="585">
        <f>P8+P16+P20+P24+P28+P31+P34</f>
        <v>28866.02</v>
      </c>
      <c r="Q7" s="585">
        <f>Q8+Q16+Q20+Q24+Q28+Q31+Q34</f>
        <v>341978.93</v>
      </c>
      <c r="R7" s="585">
        <f>R8+R16+R20+R24+R28+R31+R34</f>
        <v>0</v>
      </c>
      <c r="S7" s="585">
        <f>S8+S16+S20+S24+S28+S31+S34</f>
        <v>1412524.8</v>
      </c>
      <c r="T7" s="585">
        <f>SUM(Table61[[#This Row], [je17]]:Table61[[#This Row], [je43]])</f>
        <v>8558003.03</v>
      </c>
      <c r="U7" s="585">
        <f>U8+U16+U20+U24+U28+U31+U34</f>
        <v>117670</v>
      </c>
      <c r="V7" s="585">
        <f>V8+V16+V20+V24+V28+V31+V34</f>
        <v>99777</v>
      </c>
      <c r="W7" s="585">
        <f>W8+W16+W20+W24+W28+W31+W34</f>
        <v>0</v>
      </c>
      <c r="X7" s="585">
        <f>X8+X16+X20+X24+X28+X31+X34</f>
        <v>213</v>
      </c>
      <c r="Y7" s="585">
        <f>Y8+Y16+Y20+Y24+Y28+Y31+Y34</f>
        <v>6708</v>
      </c>
      <c r="Z7" s="585">
        <f>Z8+Z16+Z20+Z24+Z28+Z31+Z34</f>
        <v>40000</v>
      </c>
      <c r="AA7" s="585">
        <f>AA8+AA16+AA20+AA24+AA28+AA31+AA34</f>
        <v>27501</v>
      </c>
      <c r="AB7" s="585">
        <f>AB8+AB16+AB20+AB24+AB28+AB31+AB34</f>
        <v>190900</v>
      </c>
      <c r="AC7" s="585">
        <f>AC8+AC16+AC20+AC24+AC28+AC31+AC34</f>
        <v>489096</v>
      </c>
      <c r="AD7" s="585">
        <f>AD8+AD16+AD20+AD24+AD28+AD31+AD34</f>
        <v>142743.5</v>
      </c>
      <c r="AE7" s="585">
        <f>AE8+AE16+AE20+AE24+AE28+AE31+AE34</f>
        <v>0</v>
      </c>
      <c r="AF7" s="585">
        <f>AF8+AF16+AF20+AF24+AF28+AF31+AF34</f>
        <v>1661047</v>
      </c>
      <c r="AG7" s="585">
        <f>AG8+AG16+AG20+AG24+AG28+AG31+AG34</f>
        <v>804168</v>
      </c>
      <c r="AH7" s="585">
        <f>AH8+AH16+AH20+AH24+AH28+AH31+AH34</f>
        <v>9932</v>
      </c>
      <c r="AI7" s="585">
        <f>AI8+AI16+AI20+AI24+AI28+AI31+AI34</f>
        <v>8192</v>
      </c>
      <c r="AJ7" s="585">
        <f>AJ8+AJ16+AJ20+AJ24+AJ28+AJ31+AJ34</f>
        <v>10340</v>
      </c>
      <c r="AK7" s="585">
        <f>AK8+AK16+AK20+AK24+AK28+AK31+AK34</f>
        <v>0</v>
      </c>
      <c r="AL7" s="585">
        <f>AL8+AL16+AL20+AL24+AL28+AL31+AL34</f>
        <v>0</v>
      </c>
      <c r="AM7" s="585">
        <f>AM8+AM16+AM20+AM24+AM28+AM31+AM34</f>
        <v>384000</v>
      </c>
      <c r="AN7" s="585">
        <f>AN8+AN16+AN20+AN24+AN28+AN31+AN34</f>
        <v>69650</v>
      </c>
      <c r="AO7" s="585">
        <f>AO8+AO16+AO20+AO24+AO28+AO31+AO34</f>
        <v>3799500</v>
      </c>
      <c r="AP7" s="585">
        <f>AP8+AP16+AP20+AP24+AP28+AP31+AP34</f>
        <v>27328.09</v>
      </c>
      <c r="AQ7" s="585">
        <f>AQ8+AQ16+AQ20+AQ24+AQ28+AQ31+AQ34</f>
        <v>25875</v>
      </c>
      <c r="AR7" s="585">
        <f>AR8+AR16+AR20+AR24+AR28+AR31+AR34</f>
        <v>0</v>
      </c>
      <c r="AS7" s="585">
        <f>AS8+AS16+AS20+AS24+AS28+AS31+AS34</f>
        <v>62707.06</v>
      </c>
      <c r="AT7" s="585">
        <f>AT8+AT16+AT20+AT24+AT28+AT31+AT34</f>
        <v>0</v>
      </c>
      <c r="AU7" s="585">
        <f>AU8+AU16+AU20+AU24+AU28+AU31+AU34</f>
        <v>580655.38</v>
      </c>
      <c r="AV7" s="585">
        <f>SUM(Table61[[#This Row], [je45]]:Table61[[#This Row], [je56]])</f>
        <v>0</v>
      </c>
      <c r="AW7" s="585">
        <f>AW8+AW16+AW20+AW24+AW28+AW31+AW34</f>
        <v>0</v>
      </c>
      <c r="AX7" s="585">
        <f>AX8+AX16+AX20+AX24+AX28+AX31+AX34</f>
        <v>0</v>
      </c>
      <c r="AY7" s="585">
        <f>AY8+AY16+AY20+AY24+AY28+AY31+AY34</f>
        <v>0</v>
      </c>
      <c r="AZ7" s="585">
        <f>AZ8+AZ16+AZ20+AZ24+AZ28+AZ31+AZ34</f>
        <v>0</v>
      </c>
      <c r="BA7" s="585">
        <f>BA8+BA16+BA20+BA24+BA28+BA31+BA34</f>
        <v>0</v>
      </c>
      <c r="BB7" s="585">
        <f>BB8+BB16+BB20+BB24+BB28+BB31+BB34</f>
        <v>0</v>
      </c>
      <c r="BC7" s="585">
        <f>BC8+BC16+BC20+BC24+BC28+BC31+BC34</f>
        <v>0</v>
      </c>
      <c r="BD7" s="585">
        <f>BD8+BD16+BD20+BD24+BD28+BD31+BD34</f>
        <v>0</v>
      </c>
      <c r="BE7" s="585">
        <f>BE8+BE16+BE20+BE24+BE28+BE31+BE34</f>
        <v>0</v>
      </c>
      <c r="BF7" s="585">
        <f>BF8+BF16+BF20+BF24+BF28+BF31+BF34</f>
        <v>0</v>
      </c>
      <c r="BG7" s="585">
        <f>BG8+BG16+BG20+BG24+BG28+BG31+BG34</f>
        <v>0</v>
      </c>
      <c r="BH7" s="585">
        <f>BH8+BH16+BH20+BH24+BH28+BH31+BH34</f>
        <v>0</v>
      </c>
      <c r="BI7" s="585">
        <f>Table61[[#This Row], [je58]]+Table61[[#This Row], [je59]]+Table61[[#This Row], [je60]]+Table61[[#This Row], [je61]]</f>
        <v>0</v>
      </c>
      <c r="BJ7" s="585">
        <f>BJ8+BJ16+BJ20+BJ24+BJ28+BJ31+BJ34</f>
        <v>0</v>
      </c>
      <c r="BK7" s="585">
        <f>BK8+BK16+BK20+BK24+BK28+BK31+BK34</f>
        <v>0</v>
      </c>
      <c r="BL7" s="585">
        <f>BL8+BL16+BL20+BL24+BL28+BL31+BL34</f>
        <v>0</v>
      </c>
      <c r="BM7" s="585">
        <f>BM8+BM16+BM20+BM24+BM28+BM31+BM34</f>
        <v>0</v>
      </c>
      <c r="BN7" s="585">
        <f>SUM(Table61[[#This Row], [je63]]:Table61[[#This Row], [je74]])</f>
        <v>0</v>
      </c>
      <c r="BO7" s="585">
        <f>BO8+BO16+BO20+BO24+BO28+BO31+BO34</f>
        <v>0</v>
      </c>
      <c r="BP7" s="585">
        <f>BP8+BP16+BP20+BP24+BP28+BP31+BP34</f>
        <v>0</v>
      </c>
      <c r="BQ7" s="585">
        <f>BQ8+BQ16+BQ20+BQ24+BQ28+BQ31+BQ34</f>
        <v>0</v>
      </c>
      <c r="BR7" s="585">
        <f>BR8+BR16+BR20+BR24+BR28+BR31+BR34</f>
        <v>0</v>
      </c>
      <c r="BS7" s="585">
        <f>BS8+BS16+BS20+BS24+BS28+BS31+BS34</f>
        <v>0</v>
      </c>
      <c r="BT7" s="585">
        <f>BT8+BT16+BT20+BT24+BT28+BT31+BT34</f>
        <v>0</v>
      </c>
      <c r="BU7" s="585">
        <f>BU8+BU16+BU20+BU24+BU28+BU31+BU34</f>
        <v>0</v>
      </c>
      <c r="BV7" s="585">
        <f>BV8+BV16+BV20+BV24+BV28+BV31+BV34</f>
        <v>0</v>
      </c>
      <c r="BW7" s="585">
        <f>BW8+BW16+BW20+BW24+BW28+BW31+BW34</f>
        <v>0</v>
      </c>
      <c r="BX7" s="585">
        <f>BX8+BX16+BX20+BX24+BX28+BX31+BX34</f>
        <v>0</v>
      </c>
      <c r="BY7" s="585">
        <f>BY8+BY16+BY20+BY24+BY28+BY31+BY34</f>
        <v>0</v>
      </c>
      <c r="BZ7" s="585">
        <f>BZ8+BZ16+BZ20+BZ24+BZ28+BZ31+BZ34</f>
        <v>0</v>
      </c>
      <c r="CA7" s="585">
        <f>SUM(Table61[[#This Row], [je76]]:Table61[[#This Row], [je91]])</f>
        <v>42075101.23</v>
      </c>
      <c r="CB7" s="585">
        <f>CB8+CB16+CB20+CB24+CB28+CB31+CB34</f>
        <v>6141118.53</v>
      </c>
      <c r="CC7" s="585">
        <f>CC8+CC16+CC20+CC24+CC28+CC31+CC34</f>
        <v>70770</v>
      </c>
      <c r="CD7" s="585">
        <f>CD8+CD16+CD20+CD24+CD28+CD31+CD34</f>
        <v>271665</v>
      </c>
      <c r="CE7" s="585">
        <f>CE8+CE16+CE20+CE24+CE28+CE31+CE34</f>
        <v>35448125.65</v>
      </c>
      <c r="CF7" s="585">
        <f>CF8+CF16+CF20+CF24+CF28+CF31+CF34</f>
        <v>0</v>
      </c>
      <c r="CG7" s="585">
        <f>CG8+CG16+CG20+CG24+CG28+CG31+CG34</f>
        <v>9240</v>
      </c>
      <c r="CH7" s="585">
        <f>CH8+CH16+CH20+CH24+CH28+CH31+CH34</f>
        <v>0</v>
      </c>
      <c r="CI7" s="585">
        <f>CI8+CI16+CI20+CI24+CI28+CI31+CI34</f>
        <v>134182.05</v>
      </c>
      <c r="CJ7" s="585">
        <f>CJ8+CJ16+CJ20+CJ24+CJ28+CJ31+CJ34</f>
        <v>0</v>
      </c>
      <c r="CK7" s="585">
        <f>CK8+CK16+CK20+CK24+CK28+CK31+CK34</f>
        <v>0</v>
      </c>
      <c r="CL7" s="585">
        <f>CL8+CL16+CL20+CL24+CL28+CL31+CL34</f>
        <v>0</v>
      </c>
      <c r="CM7" s="585">
        <f>CM8+CM16+CM20+CM24+CM28+CM31+CM34</f>
        <v>0</v>
      </c>
      <c r="CN7" s="585">
        <f>CN8+CN16+CN20+CN24+CN28+CN31+CN34</f>
        <v>0</v>
      </c>
      <c r="CO7" s="585">
        <f>CO8+CO16+CO20+CO24+CO28+CO31+CO34</f>
        <v>0</v>
      </c>
      <c r="CP7" s="585">
        <f>CP8+CP16+CP20+CP24+CP28+CP31+CP34</f>
        <v>0</v>
      </c>
      <c r="CQ7" s="585">
        <f>CQ8+CQ16+CQ20+CQ24+CQ28+CQ31+CQ34</f>
        <v>0</v>
      </c>
      <c r="CR7" s="585">
        <f>Table61[[#This Row], [je93]]+Table61[[#This Row], [je94]]</f>
        <v>0</v>
      </c>
      <c r="CS7" s="585">
        <f>CS8+CS16+CS20+CS24+CS28+CS31+CS34</f>
        <v>0</v>
      </c>
      <c r="CT7" s="585">
        <f>CT8+CT16+CT20+CT24+CT28+CT31+CT34</f>
        <v>0</v>
      </c>
      <c r="CU7" s="585">
        <f>Table61[[#This Row], [je96]]+Table61[[#This Row], [je97]]+Table61[[#This Row], [je98]]+Table61[[#This Row], [je99]]+Table61[[#This Row], [je100]]</f>
        <v>34662841.14</v>
      </c>
      <c r="CV7" s="585">
        <f>CV8+CV16+CV20+CV24+CV28+CV31+CV34</f>
        <v>0</v>
      </c>
      <c r="CW7" s="585">
        <f>CW8+CW16+CW20+CW24+CW28+CW31+CW34</f>
        <v>0</v>
      </c>
      <c r="CX7" s="585">
        <f>CX8+CX16+CX20+CX24+CX28+CX31+CX34</f>
        <v>0</v>
      </c>
      <c r="CY7" s="585">
        <f>CY8+CY16+CY20+CY24+CY28+CY31+CY34</f>
        <v>0</v>
      </c>
      <c r="CZ7" s="585">
        <f>CZ8+CZ16+CZ20+CZ24+CZ28+CZ31+CZ34</f>
        <v>34662841.14</v>
      </c>
      <c r="DA7" s="585">
        <f>Table61[[#This Row], [je102]]+Table61[[#This Row], [je103]]+Table61[[#This Row], [je104]]</f>
        <v>0</v>
      </c>
      <c r="DB7" s="585">
        <f>DB8+DB16+DB20+DB24+DB28+DB31+DB34</f>
        <v>0</v>
      </c>
      <c r="DC7" s="585">
        <f>DC8+DC16+DC20+DC24+DC28+DC31+DC34</f>
        <v>0</v>
      </c>
      <c r="DD7" s="585">
        <f>DD8+DD16+DD20+DD24+DD28+DD31+DD34</f>
        <v>0</v>
      </c>
      <c r="DE7" s="585">
        <f>Table61[[#This Row], [je106]]+Table61[[#This Row], [je107]]+Table61[[#This Row], [je108]]+Table61[[#This Row], [je109]]+Table61[[#This Row], [je110]]</f>
        <v>0</v>
      </c>
      <c r="DF7" s="585">
        <f>DF8+DF16+DF20+DF24+DF28+DF31+DF34</f>
        <v>0</v>
      </c>
      <c r="DG7" s="585">
        <f>DG8+DG16+DG20+DG24+DG28+DG31+DG34</f>
        <v>0</v>
      </c>
      <c r="DH7" s="585">
        <f>DH8+DH16+DH20+DH24+DH28+DH31+DH34</f>
        <v>0</v>
      </c>
      <c r="DI7" s="629">
        <f>DI8+DI16+DI20+DI24+DI28+DI31+DI34</f>
        <v>0</v>
      </c>
      <c r="DJ7" s="630">
        <f>DJ8+DJ16+DJ20+DJ24+DJ28+DJ31+DJ34</f>
        <v>0</v>
      </c>
    </row>
    <row customHeight="1" ht="22.5">
      <c r="A8" s="582" t="s">
        <v>270</v>
      </c>
      <c r="B8" s="584"/>
      <c r="C8" s="584"/>
      <c r="D8" s="584" t="s">
        <v>271</v>
      </c>
      <c r="E8" s="585">
        <f>Table61[[#This Row], [je2]]+Table61[[#This Row], [je16]]+Table61[[#This Row], [je44]]+Table61[[#This Row], [je62]]+Table61[[#This Row], [je57]]+Table61[[#This Row], [je75]]+Table61[[#This Row], [je92]]+Table61[[#This Row], [je95]]+Table61[[#This Row], [je101]]+Table61[[#This Row], [je105]]</f>
        <v>11314813.32</v>
      </c>
      <c r="F8" s="585">
        <f>SUM(Table61[[#This Row], [je3]]:Table61[[#This Row], [je15]])</f>
        <v>6200638.62</v>
      </c>
      <c r="G8" s="585">
        <f>G9+G12+G14</f>
        <v>1665978</v>
      </c>
      <c r="H8" s="585">
        <f>H9+H12+H14</f>
        <v>244666</v>
      </c>
      <c r="I8" s="585">
        <f>I9+I12+I14</f>
        <v>187442</v>
      </c>
      <c r="J8" s="585">
        <f>J9+J12+J14</f>
        <v>0</v>
      </c>
      <c r="K8" s="585">
        <f>K9+K12+K14</f>
        <v>2805178.6</v>
      </c>
      <c r="L8" s="585">
        <f>L9+L12+L14</f>
        <v>0</v>
      </c>
      <c r="M8" s="585">
        <f>M9+M12+M14</f>
        <v>0</v>
      </c>
      <c r="N8" s="585">
        <f>N9+N12+N14</f>
        <v>0</v>
      </c>
      <c r="O8" s="585">
        <f>O9+O12+O14</f>
        <v>0</v>
      </c>
      <c r="P8" s="585">
        <f>P9+P12+P14</f>
        <v>25674.02</v>
      </c>
      <c r="Q8" s="585">
        <f>Q9+Q12+Q14</f>
        <v>0</v>
      </c>
      <c r="R8" s="585">
        <f>R9+R12+R14</f>
        <v>0</v>
      </c>
      <c r="S8" s="585">
        <f>S9+S12+S14</f>
        <v>1271700</v>
      </c>
      <c r="T8" s="585">
        <f>SUM(Table61[[#This Row], [je17]]:Table61[[#This Row], [je43]])</f>
        <v>4959982.65</v>
      </c>
      <c r="U8" s="585">
        <f>U9+U12+U14</f>
        <v>117670</v>
      </c>
      <c r="V8" s="585">
        <f>V9+V12+V14</f>
        <v>99777</v>
      </c>
      <c r="W8" s="585">
        <f>W9+W12+W14</f>
        <v>0</v>
      </c>
      <c r="X8" s="585">
        <f>X9+X12+X14</f>
        <v>213</v>
      </c>
      <c r="Y8" s="585">
        <f>Y9+Y12+Y14</f>
        <v>6708</v>
      </c>
      <c r="Z8" s="585">
        <f>Z9+Z12+Z14</f>
        <v>40000</v>
      </c>
      <c r="AA8" s="585">
        <f>AA9+AA12+AA14</f>
        <v>27501</v>
      </c>
      <c r="AB8" s="585">
        <f>AB9+AB12+AB14</f>
        <v>190900</v>
      </c>
      <c r="AC8" s="585">
        <f>AC9+AC12+AC14</f>
        <v>489096</v>
      </c>
      <c r="AD8" s="585">
        <f>AD9+AD12+AD14</f>
        <v>142743.5</v>
      </c>
      <c r="AE8" s="585">
        <f>AE9+AE12+AE14</f>
        <v>0</v>
      </c>
      <c r="AF8" s="585">
        <f>AF9+AF12+AF14</f>
        <v>1661047</v>
      </c>
      <c r="AG8" s="585">
        <f>AG9+AG12+AG14</f>
        <v>804168</v>
      </c>
      <c r="AH8" s="585">
        <f>AH9+AH12+AH14</f>
        <v>9932</v>
      </c>
      <c r="AI8" s="585">
        <f>AI9+AI12+AI14</f>
        <v>4472</v>
      </c>
      <c r="AJ8" s="585">
        <f>AJ9+AJ12+AJ14</f>
        <v>10340</v>
      </c>
      <c r="AK8" s="585">
        <f>AK9+AK12+AK14</f>
        <v>0</v>
      </c>
      <c r="AL8" s="585">
        <f>AL9+AL12+AL14</f>
        <v>0</v>
      </c>
      <c r="AM8" s="585">
        <f>AM9+AM12+AM14</f>
        <v>384000</v>
      </c>
      <c r="AN8" s="585">
        <f>AN9+AN12+AN14</f>
        <v>69650</v>
      </c>
      <c r="AO8" s="585">
        <f>AO9+AO12+AO14</f>
        <v>315000</v>
      </c>
      <c r="AP8" s="585">
        <f>AP9+AP12+AP14</f>
        <v>27328.09</v>
      </c>
      <c r="AQ8" s="585">
        <f>AQ9+AQ12+AQ14</f>
        <v>25875</v>
      </c>
      <c r="AR8" s="585">
        <f>AR9+AR12+AR14</f>
        <v>0</v>
      </c>
      <c r="AS8" s="585">
        <f>AS9+AS12+AS14</f>
        <v>62707.06</v>
      </c>
      <c r="AT8" s="585">
        <f>AT9+AT12+AT14</f>
        <v>0</v>
      </c>
      <c r="AU8" s="585">
        <f>AU9+AU12+AU14</f>
        <v>470855</v>
      </c>
      <c r="AV8" s="585">
        <f>SUM(Table61[[#This Row], [je45]]:Table61[[#This Row], [je56]])</f>
        <v>0</v>
      </c>
      <c r="AW8" s="585">
        <f>AW9+AW12+AW14</f>
        <v>0</v>
      </c>
      <c r="AX8" s="585">
        <f>AX9+AX12+AX14</f>
        <v>0</v>
      </c>
      <c r="AY8" s="585">
        <f>AY9+AY12+AY14</f>
        <v>0</v>
      </c>
      <c r="AZ8" s="585">
        <f>AZ9+AZ12+AZ14</f>
        <v>0</v>
      </c>
      <c r="BA8" s="585">
        <f>BA9+BA12+BA14</f>
        <v>0</v>
      </c>
      <c r="BB8" s="585">
        <f>BB9+BB12+BB14</f>
        <v>0</v>
      </c>
      <c r="BC8" s="585">
        <f>BC9+BC12+BC14</f>
        <v>0</v>
      </c>
      <c r="BD8" s="585">
        <f>BD9+BD12+BD14</f>
        <v>0</v>
      </c>
      <c r="BE8" s="585">
        <f>BE9+BE12+BE14</f>
        <v>0</v>
      </c>
      <c r="BF8" s="585">
        <f>BF9+BF12+BF14</f>
        <v>0</v>
      </c>
      <c r="BG8" s="585">
        <f>BG9+BG12+BG14</f>
        <v>0</v>
      </c>
      <c r="BH8" s="585">
        <f>BH9+BH12+BH14</f>
        <v>0</v>
      </c>
      <c r="BI8" s="585">
        <f>Table61[[#This Row], [je58]]+Table61[[#This Row], [je59]]+Table61[[#This Row], [je60]]+Table61[[#This Row], [je61]]</f>
        <v>0</v>
      </c>
      <c r="BJ8" s="585">
        <f>BJ9+BJ12+BJ14</f>
        <v>0</v>
      </c>
      <c r="BK8" s="585">
        <f>BK9+BK12+BK14</f>
        <v>0</v>
      </c>
      <c r="BL8" s="585">
        <f>BL9+BL12+BL14</f>
        <v>0</v>
      </c>
      <c r="BM8" s="585">
        <f>BM9+BM12+BM14</f>
        <v>0</v>
      </c>
      <c r="BN8" s="585">
        <f>SUM(Table61[[#This Row], [je63]]:Table61[[#This Row], [je74]])</f>
        <v>0</v>
      </c>
      <c r="BO8" s="585">
        <f>BO9+BO12+BO14</f>
        <v>0</v>
      </c>
      <c r="BP8" s="585">
        <f>BP9+BP12+BP14</f>
        <v>0</v>
      </c>
      <c r="BQ8" s="585">
        <f>BQ9+BQ12+BQ14</f>
        <v>0</v>
      </c>
      <c r="BR8" s="585">
        <f>BR9+BR12+BR14</f>
        <v>0</v>
      </c>
      <c r="BS8" s="585">
        <f>BS9+BS12+BS14</f>
        <v>0</v>
      </c>
      <c r="BT8" s="585">
        <f>BT9+BT12+BT14</f>
        <v>0</v>
      </c>
      <c r="BU8" s="585">
        <f>BU9+BU12+BU14</f>
        <v>0</v>
      </c>
      <c r="BV8" s="585">
        <f>BV9+BV12+BV14</f>
        <v>0</v>
      </c>
      <c r="BW8" s="585">
        <f>BW9+BW12+BW14</f>
        <v>0</v>
      </c>
      <c r="BX8" s="585">
        <f>BX9+BX12+BX14</f>
        <v>0</v>
      </c>
      <c r="BY8" s="585">
        <f>BY9+BY12+BY14</f>
        <v>0</v>
      </c>
      <c r="BZ8" s="585">
        <f>BZ9+BZ12+BZ14</f>
        <v>0</v>
      </c>
      <c r="CA8" s="585">
        <f>SUM(Table61[[#This Row], [je76]]:Table61[[#This Row], [je91]])</f>
        <v>154192.05</v>
      </c>
      <c r="CB8" s="585">
        <f>CB9+CB12+CB14</f>
        <v>0</v>
      </c>
      <c r="CC8" s="585">
        <f>CC9+CC12+CC14</f>
        <v>10770</v>
      </c>
      <c r="CD8" s="585">
        <f>CD9+CD12+CD14</f>
        <v>0</v>
      </c>
      <c r="CE8" s="585">
        <f>CE9+CE12+CE14</f>
        <v>0</v>
      </c>
      <c r="CF8" s="585">
        <f>CF9+CF12+CF14</f>
        <v>0</v>
      </c>
      <c r="CG8" s="585">
        <f>CG9+CG12+CG14</f>
        <v>9240</v>
      </c>
      <c r="CH8" s="585">
        <f>CH9+CH12+CH14</f>
        <v>0</v>
      </c>
      <c r="CI8" s="585">
        <f>CI9+CI12+CI14</f>
        <v>134182.05</v>
      </c>
      <c r="CJ8" s="585">
        <f>CJ9+CJ12+CJ14</f>
        <v>0</v>
      </c>
      <c r="CK8" s="585">
        <f>CK9+CK12+CK14</f>
        <v>0</v>
      </c>
      <c r="CL8" s="585">
        <f>CL9+CL12+CL14</f>
        <v>0</v>
      </c>
      <c r="CM8" s="585">
        <f>CM9+CM12+CM14</f>
        <v>0</v>
      </c>
      <c r="CN8" s="585">
        <f>CN9+CN12+CN14</f>
        <v>0</v>
      </c>
      <c r="CO8" s="585">
        <f>CO9+CO12+CO14</f>
        <v>0</v>
      </c>
      <c r="CP8" s="585">
        <f>CP9+CP12+CP14</f>
        <v>0</v>
      </c>
      <c r="CQ8" s="585">
        <f>CQ9+CQ12+CQ14</f>
        <v>0</v>
      </c>
      <c r="CR8" s="585">
        <f>Table61[[#This Row], [je93]]+Table61[[#This Row], [je94]]</f>
        <v>0</v>
      </c>
      <c r="CS8" s="585">
        <f>CS9+CS12+CS14</f>
        <v>0</v>
      </c>
      <c r="CT8" s="585">
        <f>CT9+CT12+CT14</f>
        <v>0</v>
      </c>
      <c r="CU8" s="585">
        <f>Table61[[#This Row], [je96]]+Table61[[#This Row], [je97]]+Table61[[#This Row], [je98]]+Table61[[#This Row], [je99]]+Table61[[#This Row], [je100]]</f>
        <v>0</v>
      </c>
      <c r="CV8" s="585">
        <f>CV9+CV12+CV14</f>
        <v>0</v>
      </c>
      <c r="CW8" s="585">
        <f>CW9+CW12+CW14</f>
        <v>0</v>
      </c>
      <c r="CX8" s="585">
        <f>CX9+CX12+CX14</f>
        <v>0</v>
      </c>
      <c r="CY8" s="585">
        <f>CY9+CY12+CY14</f>
        <v>0</v>
      </c>
      <c r="CZ8" s="585">
        <f>CZ9+CZ12+CZ14</f>
        <v>0</v>
      </c>
      <c r="DA8" s="585">
        <f>Table61[[#This Row], [je102]]+Table61[[#This Row], [je103]]+Table61[[#This Row], [je104]]</f>
        <v>0</v>
      </c>
      <c r="DB8" s="585">
        <f>DB9+DB12+DB14</f>
        <v>0</v>
      </c>
      <c r="DC8" s="585">
        <f>DC9+DC12+DC14</f>
        <v>0</v>
      </c>
      <c r="DD8" s="585">
        <f>DD9+DD12+DD14</f>
        <v>0</v>
      </c>
      <c r="DE8" s="585">
        <f>Table61[[#This Row], [je106]]+Table61[[#This Row], [je107]]+Table61[[#This Row], [je108]]+Table61[[#This Row], [je109]]+Table61[[#This Row], [je110]]</f>
        <v>0</v>
      </c>
      <c r="DF8" s="585">
        <f>DF9+DF12+DF14</f>
        <v>0</v>
      </c>
      <c r="DG8" s="585">
        <f>DG9+DG12+DG14</f>
        <v>0</v>
      </c>
      <c r="DH8" s="585">
        <f>DH9+DH12+DH14</f>
        <v>0</v>
      </c>
      <c r="DI8" s="629">
        <f>DI9+DI12+DI14</f>
        <v>0</v>
      </c>
      <c r="DJ8" s="630">
        <f>DJ9+DJ12+DJ14</f>
        <v>0</v>
      </c>
    </row>
    <row customHeight="1" ht="22.5">
      <c r="A9" s="582" t="s">
        <v>272</v>
      </c>
      <c r="B9" s="584"/>
      <c r="C9" s="584"/>
      <c r="D9" s="584" t="s">
        <v>447</v>
      </c>
      <c r="E9" s="585">
        <f>Table61[[#This Row], [je2]]+Table61[[#This Row], [je16]]+Table61[[#This Row], [je44]]+Table61[[#This Row], [je62]]+Table61[[#This Row], [je57]]+Table61[[#This Row], [je75]]+Table61[[#This Row], [je92]]+Table61[[#This Row], [je95]]+Table61[[#This Row], [je101]]+Table61[[#This Row], [je105]]</f>
        <v>11058466.32</v>
      </c>
      <c r="F9" s="585">
        <f>SUM(Table61[[#This Row], [je3]]:Table61[[#This Row], [je15]])</f>
        <v>6151638.62</v>
      </c>
      <c r="G9" s="585">
        <f>G10+G11</f>
        <v>1665978</v>
      </c>
      <c r="H9" s="585">
        <f>H10+H11</f>
        <v>226666</v>
      </c>
      <c r="I9" s="585">
        <f>I10+I11</f>
        <v>187442</v>
      </c>
      <c r="J9" s="585">
        <f>J10+J11</f>
        <v>0</v>
      </c>
      <c r="K9" s="585">
        <f>K10+K11</f>
        <v>2805178.6</v>
      </c>
      <c r="L9" s="585">
        <f>L10+L11</f>
        <v>0</v>
      </c>
      <c r="M9" s="585">
        <f>M10+M11</f>
        <v>0</v>
      </c>
      <c r="N9" s="585">
        <f>N10+N11</f>
        <v>0</v>
      </c>
      <c r="O9" s="585">
        <f>O10+O11</f>
        <v>0</v>
      </c>
      <c r="P9" s="585">
        <f>P10+P11</f>
        <v>25674.02</v>
      </c>
      <c r="Q9" s="585">
        <f>Q10+Q11</f>
        <v>0</v>
      </c>
      <c r="R9" s="585">
        <f>R10+R11</f>
        <v>0</v>
      </c>
      <c r="S9" s="585">
        <f>S10+S11</f>
        <v>1240700</v>
      </c>
      <c r="T9" s="585">
        <f>SUM(Table61[[#This Row], [je17]]:Table61[[#This Row], [je43]])</f>
        <v>4752635.65</v>
      </c>
      <c r="U9" s="585">
        <f>U10+U11</f>
        <v>117670</v>
      </c>
      <c r="V9" s="585">
        <f>V10+V11</f>
        <v>99777</v>
      </c>
      <c r="W9" s="585">
        <f>W10+W11</f>
        <v>0</v>
      </c>
      <c r="X9" s="585">
        <f>X10+X11</f>
        <v>213</v>
      </c>
      <c r="Y9" s="585">
        <f>Y10+Y11</f>
        <v>6708</v>
      </c>
      <c r="Z9" s="585">
        <f>Z10+Z11</f>
        <v>40000</v>
      </c>
      <c r="AA9" s="585">
        <f>AA10+AA11</f>
        <v>27501</v>
      </c>
      <c r="AB9" s="585">
        <f>AB10+AB11</f>
        <v>190900</v>
      </c>
      <c r="AC9" s="585">
        <f>AC10+AC11</f>
        <v>489096</v>
      </c>
      <c r="AD9" s="585">
        <f>AD10+AD11</f>
        <v>88208.5</v>
      </c>
      <c r="AE9" s="585">
        <f>AE10+AE11</f>
        <v>0</v>
      </c>
      <c r="AF9" s="585">
        <f>AF10+AF11</f>
        <v>1661047</v>
      </c>
      <c r="AG9" s="585">
        <f>AG10+AG11</f>
        <v>804168</v>
      </c>
      <c r="AH9" s="585">
        <f>AH10+AH11</f>
        <v>9932</v>
      </c>
      <c r="AI9" s="585">
        <f>AI10+AI11</f>
        <v>0</v>
      </c>
      <c r="AJ9" s="585">
        <f>AJ10+AJ11</f>
        <v>0</v>
      </c>
      <c r="AK9" s="585">
        <f>AK10+AK11</f>
        <v>0</v>
      </c>
      <c r="AL9" s="585">
        <f>AL10+AL11</f>
        <v>0</v>
      </c>
      <c r="AM9" s="585">
        <f>AM10+AM11</f>
        <v>384000</v>
      </c>
      <c r="AN9" s="585">
        <f>AN10+AN11</f>
        <v>69650</v>
      </c>
      <c r="AO9" s="585">
        <f>AO10+AO11</f>
        <v>315000</v>
      </c>
      <c r="AP9" s="585">
        <f>AP10+AP11</f>
        <v>27328.09</v>
      </c>
      <c r="AQ9" s="585">
        <f>AQ10+AQ11</f>
        <v>25875</v>
      </c>
      <c r="AR9" s="585">
        <f>AR10+AR11</f>
        <v>0</v>
      </c>
      <c r="AS9" s="585">
        <f>AS10+AS11</f>
        <v>62707.06</v>
      </c>
      <c r="AT9" s="585">
        <f>AT10+AT11</f>
        <v>0</v>
      </c>
      <c r="AU9" s="585">
        <f>AU10+AU11</f>
        <v>332855</v>
      </c>
      <c r="AV9" s="585">
        <f>SUM(Table61[[#This Row], [je45]]:Table61[[#This Row], [je56]])</f>
        <v>0</v>
      </c>
      <c r="AW9" s="585">
        <f>AW10+AW11</f>
        <v>0</v>
      </c>
      <c r="AX9" s="585">
        <f>AX10+AX11</f>
        <v>0</v>
      </c>
      <c r="AY9" s="585">
        <f>AY10+AY11</f>
        <v>0</v>
      </c>
      <c r="AZ9" s="585">
        <f>AZ10+AZ11</f>
        <v>0</v>
      </c>
      <c r="BA9" s="585">
        <f>BA10+BA11</f>
        <v>0</v>
      </c>
      <c r="BB9" s="585">
        <f>BB10+BB11</f>
        <v>0</v>
      </c>
      <c r="BC9" s="585">
        <f>BC10+BC11</f>
        <v>0</v>
      </c>
      <c r="BD9" s="585">
        <f>BD10+BD11</f>
        <v>0</v>
      </c>
      <c r="BE9" s="585">
        <f>BE10+BE11</f>
        <v>0</v>
      </c>
      <c r="BF9" s="585">
        <f>BF10+BF11</f>
        <v>0</v>
      </c>
      <c r="BG9" s="585">
        <f>BG10+BG11</f>
        <v>0</v>
      </c>
      <c r="BH9" s="585">
        <f>BH10+BH11</f>
        <v>0</v>
      </c>
      <c r="BI9" s="585">
        <f>Table61[[#This Row], [je58]]+Table61[[#This Row], [je59]]+Table61[[#This Row], [je60]]+Table61[[#This Row], [je61]]</f>
        <v>0</v>
      </c>
      <c r="BJ9" s="585">
        <f>BJ10+BJ11</f>
        <v>0</v>
      </c>
      <c r="BK9" s="585">
        <f>BK10+BK11</f>
        <v>0</v>
      </c>
      <c r="BL9" s="585">
        <f>BL10+BL11</f>
        <v>0</v>
      </c>
      <c r="BM9" s="585">
        <f>BM10+BM11</f>
        <v>0</v>
      </c>
      <c r="BN9" s="585">
        <f>SUM(Table61[[#This Row], [je63]]:Table61[[#This Row], [je74]])</f>
        <v>0</v>
      </c>
      <c r="BO9" s="585">
        <f>BO10+BO11</f>
        <v>0</v>
      </c>
      <c r="BP9" s="585">
        <f>BP10+BP11</f>
        <v>0</v>
      </c>
      <c r="BQ9" s="585">
        <f>BQ10+BQ11</f>
        <v>0</v>
      </c>
      <c r="BR9" s="585">
        <f>BR10+BR11</f>
        <v>0</v>
      </c>
      <c r="BS9" s="585">
        <f>BS10+BS11</f>
        <v>0</v>
      </c>
      <c r="BT9" s="585">
        <f>BT10+BT11</f>
        <v>0</v>
      </c>
      <c r="BU9" s="585">
        <f>BU10+BU11</f>
        <v>0</v>
      </c>
      <c r="BV9" s="585">
        <f>BV10+BV11</f>
        <v>0</v>
      </c>
      <c r="BW9" s="585">
        <f>BW10+BW11</f>
        <v>0</v>
      </c>
      <c r="BX9" s="585">
        <f>BX10+BX11</f>
        <v>0</v>
      </c>
      <c r="BY9" s="585">
        <f>BY10+BY11</f>
        <v>0</v>
      </c>
      <c r="BZ9" s="585">
        <f>BZ10+BZ11</f>
        <v>0</v>
      </c>
      <c r="CA9" s="585">
        <f>SUM(Table61[[#This Row], [je76]]:Table61[[#This Row], [je91]])</f>
        <v>154192.05</v>
      </c>
      <c r="CB9" s="585">
        <f>CB10+CB11</f>
        <v>0</v>
      </c>
      <c r="CC9" s="585">
        <f>CC10+CC11</f>
        <v>10770</v>
      </c>
      <c r="CD9" s="585">
        <f>CD10+CD11</f>
        <v>0</v>
      </c>
      <c r="CE9" s="585">
        <f>CE10+CE11</f>
        <v>0</v>
      </c>
      <c r="CF9" s="585">
        <f>CF10+CF11</f>
        <v>0</v>
      </c>
      <c r="CG9" s="585">
        <f>CG10+CG11</f>
        <v>9240</v>
      </c>
      <c r="CH9" s="585">
        <f>CH10+CH11</f>
        <v>0</v>
      </c>
      <c r="CI9" s="585">
        <f>CI10+CI11</f>
        <v>134182.05</v>
      </c>
      <c r="CJ9" s="585">
        <f>CJ10+CJ11</f>
        <v>0</v>
      </c>
      <c r="CK9" s="585">
        <f>CK10+CK11</f>
        <v>0</v>
      </c>
      <c r="CL9" s="585">
        <f>CL10+CL11</f>
        <v>0</v>
      </c>
      <c r="CM9" s="585">
        <f>CM10+CM11</f>
        <v>0</v>
      </c>
      <c r="CN9" s="585">
        <f>CN10+CN11</f>
        <v>0</v>
      </c>
      <c r="CO9" s="585">
        <f>CO10+CO11</f>
        <v>0</v>
      </c>
      <c r="CP9" s="585">
        <f>CP10+CP11</f>
        <v>0</v>
      </c>
      <c r="CQ9" s="585">
        <f>CQ10+CQ11</f>
        <v>0</v>
      </c>
      <c r="CR9" s="585">
        <f>Table61[[#This Row], [je93]]+Table61[[#This Row], [je94]]</f>
        <v>0</v>
      </c>
      <c r="CS9" s="585">
        <f>CS10+CS11</f>
        <v>0</v>
      </c>
      <c r="CT9" s="585">
        <f>CT10+CT11</f>
        <v>0</v>
      </c>
      <c r="CU9" s="585">
        <f>Table61[[#This Row], [je96]]+Table61[[#This Row], [je97]]+Table61[[#This Row], [je98]]+Table61[[#This Row], [je99]]+Table61[[#This Row], [je100]]</f>
        <v>0</v>
      </c>
      <c r="CV9" s="585">
        <f>CV10+CV11</f>
        <v>0</v>
      </c>
      <c r="CW9" s="585">
        <f>CW10+CW11</f>
        <v>0</v>
      </c>
      <c r="CX9" s="585">
        <f>CX10+CX11</f>
        <v>0</v>
      </c>
      <c r="CY9" s="585">
        <f>CY10+CY11</f>
        <v>0</v>
      </c>
      <c r="CZ9" s="585">
        <f>CZ10+CZ11</f>
        <v>0</v>
      </c>
      <c r="DA9" s="585">
        <f>Table61[[#This Row], [je102]]+Table61[[#This Row], [je103]]+Table61[[#This Row], [je104]]</f>
        <v>0</v>
      </c>
      <c r="DB9" s="585">
        <f>DB10+DB11</f>
        <v>0</v>
      </c>
      <c r="DC9" s="585">
        <f>DC10+DC11</f>
        <v>0</v>
      </c>
      <c r="DD9" s="585">
        <f>DD10+DD11</f>
        <v>0</v>
      </c>
      <c r="DE9" s="585">
        <f>Table61[[#This Row], [je106]]+Table61[[#This Row], [je107]]+Table61[[#This Row], [je108]]+Table61[[#This Row], [je109]]+Table61[[#This Row], [je110]]</f>
        <v>0</v>
      </c>
      <c r="DF9" s="585">
        <f>DF10+DF11</f>
        <v>0</v>
      </c>
      <c r="DG9" s="585">
        <f>DG10+DG11</f>
        <v>0</v>
      </c>
      <c r="DH9" s="585">
        <f>DH10+DH11</f>
        <v>0</v>
      </c>
      <c r="DI9" s="629">
        <f>DI10+DI11</f>
        <v>0</v>
      </c>
      <c r="DJ9" s="630">
        <f>DJ10+DJ11</f>
        <v>0</v>
      </c>
    </row>
    <row customHeight="1" ht="22.5">
      <c r="A10" s="588" t="s">
        <v>274</v>
      </c>
      <c r="B10" s="590"/>
      <c r="C10" s="590"/>
      <c r="D10" s="590" t="s">
        <v>448</v>
      </c>
      <c r="E10" s="585">
        <f>Table61[[#This Row], [je2]]+Table61[[#This Row], [je16]]+Table61[[#This Row], [je44]]+Table61[[#This Row], [je62]]+Table61[[#This Row], [je57]]+Table61[[#This Row], [je75]]+Table61[[#This Row], [je92]]+Table61[[#This Row], [je95]]+Table61[[#This Row], [je101]]+Table61[[#This Row], [je105]]</f>
        <v>3710761.61</v>
      </c>
      <c r="F10" s="585">
        <f>SUM(Table61[[#This Row], [je3]]:Table61[[#This Row], [je15]])</f>
        <v>3267428.02</v>
      </c>
      <c r="G10" s="585">
        <v>1665978</v>
      </c>
      <c r="H10" s="585">
        <v>226666</v>
      </c>
      <c r="I10" s="585">
        <v>187442</v>
      </c>
      <c r="J10" s="585">
        <v>0</v>
      </c>
      <c r="K10" s="585">
        <v>1161668</v>
      </c>
      <c r="L10" s="585">
        <v>0</v>
      </c>
      <c r="M10" s="585">
        <v>0</v>
      </c>
      <c r="N10" s="585">
        <v>0</v>
      </c>
      <c r="O10" s="585">
        <v>0</v>
      </c>
      <c r="P10" s="585">
        <v>25674.02</v>
      </c>
      <c r="Q10" s="585">
        <v>0</v>
      </c>
      <c r="R10" s="585">
        <v>0</v>
      </c>
      <c r="S10" s="585">
        <v>0</v>
      </c>
      <c r="T10" s="585">
        <f>SUM(Table61[[#This Row], [je17]]:Table61[[#This Row], [je43]])</f>
        <v>423323.59</v>
      </c>
      <c r="U10" s="585">
        <v>90970</v>
      </c>
      <c r="V10" s="585">
        <v>99777</v>
      </c>
      <c r="W10" s="585">
        <v>0</v>
      </c>
      <c r="X10" s="585">
        <v>213</v>
      </c>
      <c r="Y10" s="585">
        <v>0</v>
      </c>
      <c r="Z10" s="585">
        <v>0</v>
      </c>
      <c r="AA10" s="585">
        <v>21501</v>
      </c>
      <c r="AB10" s="585">
        <v>0</v>
      </c>
      <c r="AC10" s="585">
        <v>0</v>
      </c>
      <c r="AD10" s="585">
        <v>88208.5</v>
      </c>
      <c r="AE10" s="585">
        <v>0</v>
      </c>
      <c r="AF10" s="585">
        <v>16330</v>
      </c>
      <c r="AG10" s="585">
        <v>0</v>
      </c>
      <c r="AH10" s="585">
        <v>9932</v>
      </c>
      <c r="AI10" s="585">
        <v>0</v>
      </c>
      <c r="AJ10" s="585">
        <v>0</v>
      </c>
      <c r="AK10" s="585">
        <v>0</v>
      </c>
      <c r="AL10" s="585">
        <v>0</v>
      </c>
      <c r="AM10" s="585">
        <v>0</v>
      </c>
      <c r="AN10" s="585">
        <v>0</v>
      </c>
      <c r="AO10" s="585">
        <v>30000</v>
      </c>
      <c r="AP10" s="585">
        <v>27328.09</v>
      </c>
      <c r="AQ10" s="585">
        <v>25875</v>
      </c>
      <c r="AR10" s="585">
        <v>0</v>
      </c>
      <c r="AS10" s="585">
        <v>0</v>
      </c>
      <c r="AT10" s="585">
        <v>0</v>
      </c>
      <c r="AU10" s="585">
        <v>13189</v>
      </c>
      <c r="AV10" s="585">
        <f>SUM(Table61[[#This Row], [je45]]:Table61[[#This Row], [je56]])</f>
        <v>0</v>
      </c>
      <c r="AW10" s="585">
        <v>0</v>
      </c>
      <c r="AX10" s="585">
        <v>0</v>
      </c>
      <c r="AY10" s="585">
        <v>0</v>
      </c>
      <c r="AZ10" s="585">
        <v>0</v>
      </c>
      <c r="BA10" s="585">
        <v>0</v>
      </c>
      <c r="BB10" s="585">
        <v>0</v>
      </c>
      <c r="BC10" s="585">
        <v>0</v>
      </c>
      <c r="BD10" s="585">
        <v>0</v>
      </c>
      <c r="BE10" s="585">
        <v>0</v>
      </c>
      <c r="BF10" s="585">
        <v>0</v>
      </c>
      <c r="BG10" s="585">
        <v>0</v>
      </c>
      <c r="BH10" s="585">
        <v>0</v>
      </c>
      <c r="BI10" s="585">
        <f>Table61[[#This Row], [je58]]+Table61[[#This Row], [je59]]+Table61[[#This Row], [je60]]+Table61[[#This Row], [je61]]</f>
        <v>0</v>
      </c>
      <c r="BJ10" s="585">
        <v>0</v>
      </c>
      <c r="BK10" s="585">
        <v>0</v>
      </c>
      <c r="BL10" s="585">
        <v>0</v>
      </c>
      <c r="BM10" s="585">
        <v>0</v>
      </c>
      <c r="BN10" s="585">
        <f>SUM(Table61[[#This Row], [je63]]:Table61[[#This Row], [je74]])</f>
        <v>0</v>
      </c>
      <c r="BO10" s="585">
        <v>0</v>
      </c>
      <c r="BP10" s="585">
        <v>0</v>
      </c>
      <c r="BQ10" s="585">
        <v>0</v>
      </c>
      <c r="BR10" s="585">
        <v>0</v>
      </c>
      <c r="BS10" s="585">
        <v>0</v>
      </c>
      <c r="BT10" s="585">
        <v>0</v>
      </c>
      <c r="BU10" s="585">
        <v>0</v>
      </c>
      <c r="BV10" s="585">
        <v>0</v>
      </c>
      <c r="BW10" s="585">
        <v>0</v>
      </c>
      <c r="BX10" s="585">
        <v>0</v>
      </c>
      <c r="BY10" s="585">
        <v>0</v>
      </c>
      <c r="BZ10" s="585">
        <v>0</v>
      </c>
      <c r="CA10" s="585">
        <f>SUM(Table61[[#This Row], [je76]]:Table61[[#This Row], [je91]])</f>
        <v>20010</v>
      </c>
      <c r="CB10" s="585">
        <v>0</v>
      </c>
      <c r="CC10" s="585">
        <v>10770</v>
      </c>
      <c r="CD10" s="585">
        <v>0</v>
      </c>
      <c r="CE10" s="585">
        <v>0</v>
      </c>
      <c r="CF10" s="585">
        <v>0</v>
      </c>
      <c r="CG10" s="585">
        <v>9240</v>
      </c>
      <c r="CH10" s="585">
        <v>0</v>
      </c>
      <c r="CI10" s="585">
        <v>0</v>
      </c>
      <c r="CJ10" s="585">
        <v>0</v>
      </c>
      <c r="CK10" s="585">
        <v>0</v>
      </c>
      <c r="CL10" s="585">
        <v>0</v>
      </c>
      <c r="CM10" s="585">
        <v>0</v>
      </c>
      <c r="CN10" s="585">
        <v>0</v>
      </c>
      <c r="CO10" s="585">
        <v>0</v>
      </c>
      <c r="CP10" s="585">
        <v>0</v>
      </c>
      <c r="CQ10" s="585">
        <v>0</v>
      </c>
      <c r="CR10" s="585">
        <f>Table61[[#This Row], [je93]]+Table61[[#This Row], [je94]]</f>
        <v>0</v>
      </c>
      <c r="CS10" s="585">
        <v>0</v>
      </c>
      <c r="CT10" s="585">
        <v>0</v>
      </c>
      <c r="CU10" s="585">
        <f>Table61[[#This Row], [je96]]+Table61[[#This Row], [je97]]+Table61[[#This Row], [je98]]+Table61[[#This Row], [je99]]+Table61[[#This Row], [je100]]</f>
        <v>0</v>
      </c>
      <c r="CV10" s="585">
        <v>0</v>
      </c>
      <c r="CW10" s="585">
        <v>0</v>
      </c>
      <c r="CX10" s="585">
        <v>0</v>
      </c>
      <c r="CY10" s="585">
        <v>0</v>
      </c>
      <c r="CZ10" s="585">
        <v>0</v>
      </c>
      <c r="DA10" s="585">
        <f>Table61[[#This Row], [je102]]+Table61[[#This Row], [je103]]+Table61[[#This Row], [je104]]</f>
        <v>0</v>
      </c>
      <c r="DB10" s="585">
        <v>0</v>
      </c>
      <c r="DC10" s="585">
        <v>0</v>
      </c>
      <c r="DD10" s="585">
        <v>0</v>
      </c>
      <c r="DE10" s="585">
        <f>Table61[[#This Row], [je106]]+Table61[[#This Row], [je107]]+Table61[[#This Row], [je108]]+Table61[[#This Row], [je109]]+Table61[[#This Row], [je110]]</f>
        <v>0</v>
      </c>
      <c r="DF10" s="585">
        <v>0</v>
      </c>
      <c r="DG10" s="585">
        <v>0</v>
      </c>
      <c r="DH10" s="585">
        <v>0</v>
      </c>
      <c r="DI10" s="629">
        <v>0</v>
      </c>
      <c r="DJ10" s="630">
        <v>0</v>
      </c>
    </row>
    <row customHeight="1" ht="22.5">
      <c r="A11" s="588" t="s">
        <v>276</v>
      </c>
      <c r="B11" s="590"/>
      <c r="C11" s="590"/>
      <c r="D11" s="590" t="s">
        <v>449</v>
      </c>
      <c r="E11" s="585">
        <f>Table61[[#This Row], [je2]]+Table61[[#This Row], [je16]]+Table61[[#This Row], [je44]]+Table61[[#This Row], [je62]]+Table61[[#This Row], [je57]]+Table61[[#This Row], [je75]]+Table61[[#This Row], [je92]]+Table61[[#This Row], [je95]]+Table61[[#This Row], [je101]]+Table61[[#This Row], [je105]]</f>
        <v>7347704.71</v>
      </c>
      <c r="F11" s="585">
        <f>SUM(Table61[[#This Row], [je3]]:Table61[[#This Row], [je15]])</f>
        <v>2884210.6</v>
      </c>
      <c r="G11" s="585">
        <v>0</v>
      </c>
      <c r="H11" s="585">
        <v>0</v>
      </c>
      <c r="I11" s="585">
        <v>0</v>
      </c>
      <c r="J11" s="585">
        <v>0</v>
      </c>
      <c r="K11" s="585">
        <v>1643510.6</v>
      </c>
      <c r="L11" s="585">
        <v>0</v>
      </c>
      <c r="M11" s="585">
        <v>0</v>
      </c>
      <c r="N11" s="585">
        <v>0</v>
      </c>
      <c r="O11" s="585">
        <v>0</v>
      </c>
      <c r="P11" s="585">
        <v>0</v>
      </c>
      <c r="Q11" s="585">
        <v>0</v>
      </c>
      <c r="R11" s="585">
        <v>0</v>
      </c>
      <c r="S11" s="585">
        <v>1240700</v>
      </c>
      <c r="T11" s="585">
        <f>SUM(Table61[[#This Row], [je17]]:Table61[[#This Row], [je43]])</f>
        <v>4329312.06</v>
      </c>
      <c r="U11" s="585">
        <v>26700</v>
      </c>
      <c r="V11" s="585">
        <v>0</v>
      </c>
      <c r="W11" s="585">
        <v>0</v>
      </c>
      <c r="X11" s="585">
        <v>0</v>
      </c>
      <c r="Y11" s="585">
        <v>6708</v>
      </c>
      <c r="Z11" s="585">
        <v>40000</v>
      </c>
      <c r="AA11" s="585">
        <v>6000</v>
      </c>
      <c r="AB11" s="585">
        <v>190900</v>
      </c>
      <c r="AC11" s="585">
        <v>489096</v>
      </c>
      <c r="AD11" s="585">
        <v>0</v>
      </c>
      <c r="AE11" s="585">
        <v>0</v>
      </c>
      <c r="AF11" s="585">
        <v>1644717</v>
      </c>
      <c r="AG11" s="585">
        <v>804168</v>
      </c>
      <c r="AH11" s="585">
        <v>0</v>
      </c>
      <c r="AI11" s="585">
        <v>0</v>
      </c>
      <c r="AJ11" s="585">
        <v>0</v>
      </c>
      <c r="AK11" s="585">
        <v>0</v>
      </c>
      <c r="AL11" s="585">
        <v>0</v>
      </c>
      <c r="AM11" s="585">
        <v>384000</v>
      </c>
      <c r="AN11" s="585">
        <v>69650</v>
      </c>
      <c r="AO11" s="585">
        <v>285000</v>
      </c>
      <c r="AP11" s="585">
        <v>0</v>
      </c>
      <c r="AQ11" s="585">
        <v>0</v>
      </c>
      <c r="AR11" s="585">
        <v>0</v>
      </c>
      <c r="AS11" s="585">
        <v>62707.06</v>
      </c>
      <c r="AT11" s="585">
        <v>0</v>
      </c>
      <c r="AU11" s="585">
        <v>319666</v>
      </c>
      <c r="AV11" s="585">
        <f>SUM(Table61[[#This Row], [je45]]:Table61[[#This Row], [je56]])</f>
        <v>0</v>
      </c>
      <c r="AW11" s="585">
        <v>0</v>
      </c>
      <c r="AX11" s="585">
        <v>0</v>
      </c>
      <c r="AY11" s="585">
        <v>0</v>
      </c>
      <c r="AZ11" s="585">
        <v>0</v>
      </c>
      <c r="BA11" s="585">
        <v>0</v>
      </c>
      <c r="BB11" s="585">
        <v>0</v>
      </c>
      <c r="BC11" s="585">
        <v>0</v>
      </c>
      <c r="BD11" s="585">
        <v>0</v>
      </c>
      <c r="BE11" s="585">
        <v>0</v>
      </c>
      <c r="BF11" s="585">
        <v>0</v>
      </c>
      <c r="BG11" s="585">
        <v>0</v>
      </c>
      <c r="BH11" s="585">
        <v>0</v>
      </c>
      <c r="BI11" s="585">
        <f>Table61[[#This Row], [je58]]+Table61[[#This Row], [je59]]+Table61[[#This Row], [je60]]+Table61[[#This Row], [je61]]</f>
        <v>0</v>
      </c>
      <c r="BJ11" s="585">
        <v>0</v>
      </c>
      <c r="BK11" s="585">
        <v>0</v>
      </c>
      <c r="BL11" s="585">
        <v>0</v>
      </c>
      <c r="BM11" s="585">
        <v>0</v>
      </c>
      <c r="BN11" s="585">
        <f>SUM(Table61[[#This Row], [je63]]:Table61[[#This Row], [je74]])</f>
        <v>0</v>
      </c>
      <c r="BO11" s="585">
        <v>0</v>
      </c>
      <c r="BP11" s="585">
        <v>0</v>
      </c>
      <c r="BQ11" s="585">
        <v>0</v>
      </c>
      <c r="BR11" s="585">
        <v>0</v>
      </c>
      <c r="BS11" s="585">
        <v>0</v>
      </c>
      <c r="BT11" s="585">
        <v>0</v>
      </c>
      <c r="BU11" s="585">
        <v>0</v>
      </c>
      <c r="BV11" s="585">
        <v>0</v>
      </c>
      <c r="BW11" s="585">
        <v>0</v>
      </c>
      <c r="BX11" s="585">
        <v>0</v>
      </c>
      <c r="BY11" s="585">
        <v>0</v>
      </c>
      <c r="BZ11" s="585">
        <v>0</v>
      </c>
      <c r="CA11" s="585">
        <f>SUM(Table61[[#This Row], [je76]]:Table61[[#This Row], [je91]])</f>
        <v>134182.05</v>
      </c>
      <c r="CB11" s="585">
        <v>0</v>
      </c>
      <c r="CC11" s="585">
        <v>0</v>
      </c>
      <c r="CD11" s="585">
        <v>0</v>
      </c>
      <c r="CE11" s="585">
        <v>0</v>
      </c>
      <c r="CF11" s="585">
        <v>0</v>
      </c>
      <c r="CG11" s="585">
        <v>0</v>
      </c>
      <c r="CH11" s="585">
        <v>0</v>
      </c>
      <c r="CI11" s="585">
        <v>134182.05</v>
      </c>
      <c r="CJ11" s="585">
        <v>0</v>
      </c>
      <c r="CK11" s="585">
        <v>0</v>
      </c>
      <c r="CL11" s="585">
        <v>0</v>
      </c>
      <c r="CM11" s="585">
        <v>0</v>
      </c>
      <c r="CN11" s="585">
        <v>0</v>
      </c>
      <c r="CO11" s="585">
        <v>0</v>
      </c>
      <c r="CP11" s="585">
        <v>0</v>
      </c>
      <c r="CQ11" s="585">
        <v>0</v>
      </c>
      <c r="CR11" s="585">
        <f>Table61[[#This Row], [je93]]+Table61[[#This Row], [je94]]</f>
        <v>0</v>
      </c>
      <c r="CS11" s="585">
        <v>0</v>
      </c>
      <c r="CT11" s="585">
        <v>0</v>
      </c>
      <c r="CU11" s="585">
        <f>Table61[[#This Row], [je96]]+Table61[[#This Row], [je97]]+Table61[[#This Row], [je98]]+Table61[[#This Row], [je99]]+Table61[[#This Row], [je100]]</f>
        <v>0</v>
      </c>
      <c r="CV11" s="585">
        <v>0</v>
      </c>
      <c r="CW11" s="585">
        <v>0</v>
      </c>
      <c r="CX11" s="585">
        <v>0</v>
      </c>
      <c r="CY11" s="585">
        <v>0</v>
      </c>
      <c r="CZ11" s="585">
        <v>0</v>
      </c>
      <c r="DA11" s="585">
        <f>Table61[[#This Row], [je102]]+Table61[[#This Row], [je103]]+Table61[[#This Row], [je104]]</f>
        <v>0</v>
      </c>
      <c r="DB11" s="585">
        <v>0</v>
      </c>
      <c r="DC11" s="585">
        <v>0</v>
      </c>
      <c r="DD11" s="585">
        <v>0</v>
      </c>
      <c r="DE11" s="585">
        <f>Table61[[#This Row], [je106]]+Table61[[#This Row], [je107]]+Table61[[#This Row], [je108]]+Table61[[#This Row], [je109]]+Table61[[#This Row], [je110]]</f>
        <v>0</v>
      </c>
      <c r="DF11" s="585">
        <v>0</v>
      </c>
      <c r="DG11" s="585">
        <v>0</v>
      </c>
      <c r="DH11" s="585">
        <v>0</v>
      </c>
      <c r="DI11" s="629">
        <v>0</v>
      </c>
      <c r="DJ11" s="630">
        <v>0</v>
      </c>
    </row>
    <row customHeight="1" ht="22.5">
      <c r="A12" s="582" t="s">
        <v>278</v>
      </c>
      <c r="B12" s="584"/>
      <c r="C12" s="584"/>
      <c r="D12" s="584" t="s">
        <v>450</v>
      </c>
      <c r="E12" s="585">
        <f>Table61[[#This Row], [je2]]+Table61[[#This Row], [je16]]+Table61[[#This Row], [je44]]+Table61[[#This Row], [je62]]+Table61[[#This Row], [je57]]+Table61[[#This Row], [je75]]+Table61[[#This Row], [je92]]+Table61[[#This Row], [je95]]+Table61[[#This Row], [je101]]+Table61[[#This Row], [je105]]</f>
        <v>202875</v>
      </c>
      <c r="F12" s="585">
        <f>SUM(Table61[[#This Row], [je3]]:Table61[[#This Row], [je15]])</f>
        <v>0</v>
      </c>
      <c r="G12" s="585">
        <f>G13</f>
        <v>0</v>
      </c>
      <c r="H12" s="585">
        <f>H13</f>
        <v>0</v>
      </c>
      <c r="I12" s="585">
        <f>I13</f>
        <v>0</v>
      </c>
      <c r="J12" s="585">
        <f>J13</f>
        <v>0</v>
      </c>
      <c r="K12" s="585">
        <f>K13</f>
        <v>0</v>
      </c>
      <c r="L12" s="585">
        <f>L13</f>
        <v>0</v>
      </c>
      <c r="M12" s="585">
        <f>M13</f>
        <v>0</v>
      </c>
      <c r="N12" s="585">
        <f>N13</f>
        <v>0</v>
      </c>
      <c r="O12" s="585">
        <f>O13</f>
        <v>0</v>
      </c>
      <c r="P12" s="585">
        <f>P13</f>
        <v>0</v>
      </c>
      <c r="Q12" s="585">
        <f>Q13</f>
        <v>0</v>
      </c>
      <c r="R12" s="585">
        <f>R13</f>
        <v>0</v>
      </c>
      <c r="S12" s="585">
        <f>S13</f>
        <v>0</v>
      </c>
      <c r="T12" s="585">
        <f>SUM(Table61[[#This Row], [je17]]:Table61[[#This Row], [je43]])</f>
        <v>202875</v>
      </c>
      <c r="U12" s="585">
        <f>U13</f>
        <v>0</v>
      </c>
      <c r="V12" s="585">
        <f>V13</f>
        <v>0</v>
      </c>
      <c r="W12" s="585">
        <f>W13</f>
        <v>0</v>
      </c>
      <c r="X12" s="585">
        <f>X13</f>
        <v>0</v>
      </c>
      <c r="Y12" s="585">
        <f>Y13</f>
        <v>0</v>
      </c>
      <c r="Z12" s="585">
        <f>Z13</f>
        <v>0</v>
      </c>
      <c r="AA12" s="585">
        <f>AA13</f>
        <v>0</v>
      </c>
      <c r="AB12" s="585">
        <f>AB13</f>
        <v>0</v>
      </c>
      <c r="AC12" s="585">
        <f>AC13</f>
        <v>0</v>
      </c>
      <c r="AD12" s="585">
        <f>AD13</f>
        <v>54535</v>
      </c>
      <c r="AE12" s="585">
        <f>AE13</f>
        <v>0</v>
      </c>
      <c r="AF12" s="585">
        <f>AF13</f>
        <v>0</v>
      </c>
      <c r="AG12" s="585">
        <f>AG13</f>
        <v>0</v>
      </c>
      <c r="AH12" s="585">
        <f>AH13</f>
        <v>0</v>
      </c>
      <c r="AI12" s="585">
        <f>AI13</f>
        <v>0</v>
      </c>
      <c r="AJ12" s="585">
        <f>AJ13</f>
        <v>10340</v>
      </c>
      <c r="AK12" s="585">
        <f>AK13</f>
        <v>0</v>
      </c>
      <c r="AL12" s="585">
        <f>AL13</f>
        <v>0</v>
      </c>
      <c r="AM12" s="585">
        <f>AM13</f>
        <v>0</v>
      </c>
      <c r="AN12" s="585">
        <f>AN13</f>
        <v>0</v>
      </c>
      <c r="AO12" s="585">
        <f>AO13</f>
        <v>0</v>
      </c>
      <c r="AP12" s="585">
        <f>AP13</f>
        <v>0</v>
      </c>
      <c r="AQ12" s="585">
        <f>AQ13</f>
        <v>0</v>
      </c>
      <c r="AR12" s="585">
        <f>AR13</f>
        <v>0</v>
      </c>
      <c r="AS12" s="585">
        <f>AS13</f>
        <v>0</v>
      </c>
      <c r="AT12" s="585">
        <f>AT13</f>
        <v>0</v>
      </c>
      <c r="AU12" s="585">
        <f>AU13</f>
        <v>138000</v>
      </c>
      <c r="AV12" s="585">
        <f>SUM(Table61[[#This Row], [je45]]:Table61[[#This Row], [je56]])</f>
        <v>0</v>
      </c>
      <c r="AW12" s="585">
        <f>AW13</f>
        <v>0</v>
      </c>
      <c r="AX12" s="585">
        <f>AX13</f>
        <v>0</v>
      </c>
      <c r="AY12" s="585">
        <f>AY13</f>
        <v>0</v>
      </c>
      <c r="AZ12" s="585">
        <f>AZ13</f>
        <v>0</v>
      </c>
      <c r="BA12" s="585">
        <f>BA13</f>
        <v>0</v>
      </c>
      <c r="BB12" s="585">
        <f>BB13</f>
        <v>0</v>
      </c>
      <c r="BC12" s="585">
        <f>BC13</f>
        <v>0</v>
      </c>
      <c r="BD12" s="585">
        <f>BD13</f>
        <v>0</v>
      </c>
      <c r="BE12" s="585">
        <f>BE13</f>
        <v>0</v>
      </c>
      <c r="BF12" s="585">
        <f>BF13</f>
        <v>0</v>
      </c>
      <c r="BG12" s="585">
        <f>BG13</f>
        <v>0</v>
      </c>
      <c r="BH12" s="585">
        <f>BH13</f>
        <v>0</v>
      </c>
      <c r="BI12" s="585">
        <f>Table61[[#This Row], [je58]]+Table61[[#This Row], [je59]]+Table61[[#This Row], [je60]]+Table61[[#This Row], [je61]]</f>
        <v>0</v>
      </c>
      <c r="BJ12" s="585">
        <f>BJ13</f>
        <v>0</v>
      </c>
      <c r="BK12" s="585">
        <f>BK13</f>
        <v>0</v>
      </c>
      <c r="BL12" s="585">
        <f>BL13</f>
        <v>0</v>
      </c>
      <c r="BM12" s="585">
        <f>BM13</f>
        <v>0</v>
      </c>
      <c r="BN12" s="585">
        <f>SUM(Table61[[#This Row], [je63]]:Table61[[#This Row], [je74]])</f>
        <v>0</v>
      </c>
      <c r="BO12" s="585">
        <f>BO13</f>
        <v>0</v>
      </c>
      <c r="BP12" s="585">
        <f>BP13</f>
        <v>0</v>
      </c>
      <c r="BQ12" s="585">
        <f>BQ13</f>
        <v>0</v>
      </c>
      <c r="BR12" s="585">
        <f>BR13</f>
        <v>0</v>
      </c>
      <c r="BS12" s="585">
        <f>BS13</f>
        <v>0</v>
      </c>
      <c r="BT12" s="585">
        <f>BT13</f>
        <v>0</v>
      </c>
      <c r="BU12" s="585">
        <f>BU13</f>
        <v>0</v>
      </c>
      <c r="BV12" s="585">
        <f>BV13</f>
        <v>0</v>
      </c>
      <c r="BW12" s="585">
        <f>BW13</f>
        <v>0</v>
      </c>
      <c r="BX12" s="585">
        <f>BX13</f>
        <v>0</v>
      </c>
      <c r="BY12" s="585">
        <f>BY13</f>
        <v>0</v>
      </c>
      <c r="BZ12" s="585">
        <f>BZ13</f>
        <v>0</v>
      </c>
      <c r="CA12" s="585">
        <f>SUM(Table61[[#This Row], [je76]]:Table61[[#This Row], [je91]])</f>
        <v>0</v>
      </c>
      <c r="CB12" s="585">
        <f>CB13</f>
        <v>0</v>
      </c>
      <c r="CC12" s="585">
        <f>CC13</f>
        <v>0</v>
      </c>
      <c r="CD12" s="585">
        <f>CD13</f>
        <v>0</v>
      </c>
      <c r="CE12" s="585">
        <f>CE13</f>
        <v>0</v>
      </c>
      <c r="CF12" s="585">
        <f>CF13</f>
        <v>0</v>
      </c>
      <c r="CG12" s="585">
        <f>CG13</f>
        <v>0</v>
      </c>
      <c r="CH12" s="585">
        <f>CH13</f>
        <v>0</v>
      </c>
      <c r="CI12" s="585">
        <f>CI13</f>
        <v>0</v>
      </c>
      <c r="CJ12" s="585">
        <f>CJ13</f>
        <v>0</v>
      </c>
      <c r="CK12" s="585">
        <f>CK13</f>
        <v>0</v>
      </c>
      <c r="CL12" s="585">
        <f>CL13</f>
        <v>0</v>
      </c>
      <c r="CM12" s="585">
        <f>CM13</f>
        <v>0</v>
      </c>
      <c r="CN12" s="585">
        <f>CN13</f>
        <v>0</v>
      </c>
      <c r="CO12" s="585">
        <f>CO13</f>
        <v>0</v>
      </c>
      <c r="CP12" s="585">
        <f>CP13</f>
        <v>0</v>
      </c>
      <c r="CQ12" s="585">
        <f>CQ13</f>
        <v>0</v>
      </c>
      <c r="CR12" s="585">
        <f>Table61[[#This Row], [je93]]+Table61[[#This Row], [je94]]</f>
        <v>0</v>
      </c>
      <c r="CS12" s="585">
        <f>CS13</f>
        <v>0</v>
      </c>
      <c r="CT12" s="585">
        <f>CT13</f>
        <v>0</v>
      </c>
      <c r="CU12" s="585">
        <f>Table61[[#This Row], [je96]]+Table61[[#This Row], [je97]]+Table61[[#This Row], [je98]]+Table61[[#This Row], [je99]]+Table61[[#This Row], [je100]]</f>
        <v>0</v>
      </c>
      <c r="CV12" s="585">
        <f>CV13</f>
        <v>0</v>
      </c>
      <c r="CW12" s="585">
        <f>CW13</f>
        <v>0</v>
      </c>
      <c r="CX12" s="585">
        <f>CX13</f>
        <v>0</v>
      </c>
      <c r="CY12" s="585">
        <f>CY13</f>
        <v>0</v>
      </c>
      <c r="CZ12" s="585">
        <f>CZ13</f>
        <v>0</v>
      </c>
      <c r="DA12" s="585">
        <f>Table61[[#This Row], [je102]]+Table61[[#This Row], [je103]]+Table61[[#This Row], [je104]]</f>
        <v>0</v>
      </c>
      <c r="DB12" s="585">
        <f>DB13</f>
        <v>0</v>
      </c>
      <c r="DC12" s="585">
        <f>DC13</f>
        <v>0</v>
      </c>
      <c r="DD12" s="585">
        <f>DD13</f>
        <v>0</v>
      </c>
      <c r="DE12" s="585">
        <f>Table61[[#This Row], [je106]]+Table61[[#This Row], [je107]]+Table61[[#This Row], [je108]]+Table61[[#This Row], [je109]]+Table61[[#This Row], [je110]]</f>
        <v>0</v>
      </c>
      <c r="DF12" s="585">
        <f>DF13</f>
        <v>0</v>
      </c>
      <c r="DG12" s="585">
        <f>DG13</f>
        <v>0</v>
      </c>
      <c r="DH12" s="585">
        <f>DH13</f>
        <v>0</v>
      </c>
      <c r="DI12" s="629">
        <f>DI13</f>
        <v>0</v>
      </c>
      <c r="DJ12" s="630">
        <f>DJ13</f>
        <v>0</v>
      </c>
    </row>
    <row customHeight="1" ht="22.5">
      <c r="A13" s="588" t="s">
        <v>280</v>
      </c>
      <c r="B13" s="590"/>
      <c r="C13" s="590"/>
      <c r="D13" s="590" t="s">
        <v>451</v>
      </c>
      <c r="E13" s="585">
        <f>Table61[[#This Row], [je2]]+Table61[[#This Row], [je16]]+Table61[[#This Row], [je44]]+Table61[[#This Row], [je62]]+Table61[[#This Row], [je57]]+Table61[[#This Row], [je75]]+Table61[[#This Row], [je92]]+Table61[[#This Row], [je95]]+Table61[[#This Row], [je101]]+Table61[[#This Row], [je105]]</f>
        <v>202875</v>
      </c>
      <c r="F13" s="585">
        <f>SUM(Table61[[#This Row], [je3]]:Table61[[#This Row], [je15]])</f>
        <v>0</v>
      </c>
      <c r="G13" s="585">
        <v>0</v>
      </c>
      <c r="H13" s="585">
        <v>0</v>
      </c>
      <c r="I13" s="585">
        <v>0</v>
      </c>
      <c r="J13" s="585">
        <v>0</v>
      </c>
      <c r="K13" s="585">
        <v>0</v>
      </c>
      <c r="L13" s="585">
        <v>0</v>
      </c>
      <c r="M13" s="585">
        <v>0</v>
      </c>
      <c r="N13" s="585">
        <v>0</v>
      </c>
      <c r="O13" s="585">
        <v>0</v>
      </c>
      <c r="P13" s="585">
        <v>0</v>
      </c>
      <c r="Q13" s="585">
        <v>0</v>
      </c>
      <c r="R13" s="585">
        <v>0</v>
      </c>
      <c r="S13" s="585">
        <v>0</v>
      </c>
      <c r="T13" s="585">
        <f>SUM(Table61[[#This Row], [je17]]:Table61[[#This Row], [je43]])</f>
        <v>202875</v>
      </c>
      <c r="U13" s="585">
        <v>0</v>
      </c>
      <c r="V13" s="585">
        <v>0</v>
      </c>
      <c r="W13" s="585">
        <v>0</v>
      </c>
      <c r="X13" s="585">
        <v>0</v>
      </c>
      <c r="Y13" s="585">
        <v>0</v>
      </c>
      <c r="Z13" s="585">
        <v>0</v>
      </c>
      <c r="AA13" s="585">
        <v>0</v>
      </c>
      <c r="AB13" s="585">
        <v>0</v>
      </c>
      <c r="AC13" s="585">
        <v>0</v>
      </c>
      <c r="AD13" s="585">
        <v>54535</v>
      </c>
      <c r="AE13" s="585">
        <v>0</v>
      </c>
      <c r="AF13" s="585">
        <v>0</v>
      </c>
      <c r="AG13" s="585">
        <v>0</v>
      </c>
      <c r="AH13" s="585">
        <v>0</v>
      </c>
      <c r="AI13" s="585">
        <v>0</v>
      </c>
      <c r="AJ13" s="585">
        <v>10340</v>
      </c>
      <c r="AK13" s="585">
        <v>0</v>
      </c>
      <c r="AL13" s="585">
        <v>0</v>
      </c>
      <c r="AM13" s="585">
        <v>0</v>
      </c>
      <c r="AN13" s="585">
        <v>0</v>
      </c>
      <c r="AO13" s="585">
        <v>0</v>
      </c>
      <c r="AP13" s="585">
        <v>0</v>
      </c>
      <c r="AQ13" s="585">
        <v>0</v>
      </c>
      <c r="AR13" s="585">
        <v>0</v>
      </c>
      <c r="AS13" s="585">
        <v>0</v>
      </c>
      <c r="AT13" s="585">
        <v>0</v>
      </c>
      <c r="AU13" s="585">
        <v>138000</v>
      </c>
      <c r="AV13" s="585">
        <f>SUM(Table61[[#This Row], [je45]]:Table61[[#This Row], [je56]])</f>
        <v>0</v>
      </c>
      <c r="AW13" s="585">
        <v>0</v>
      </c>
      <c r="AX13" s="585">
        <v>0</v>
      </c>
      <c r="AY13" s="585">
        <v>0</v>
      </c>
      <c r="AZ13" s="585">
        <v>0</v>
      </c>
      <c r="BA13" s="585">
        <v>0</v>
      </c>
      <c r="BB13" s="585">
        <v>0</v>
      </c>
      <c r="BC13" s="585">
        <v>0</v>
      </c>
      <c r="BD13" s="585">
        <v>0</v>
      </c>
      <c r="BE13" s="585">
        <v>0</v>
      </c>
      <c r="BF13" s="585">
        <v>0</v>
      </c>
      <c r="BG13" s="585">
        <v>0</v>
      </c>
      <c r="BH13" s="585">
        <v>0</v>
      </c>
      <c r="BI13" s="585">
        <f>Table61[[#This Row], [je58]]+Table61[[#This Row], [je59]]+Table61[[#This Row], [je60]]+Table61[[#This Row], [je61]]</f>
        <v>0</v>
      </c>
      <c r="BJ13" s="585">
        <v>0</v>
      </c>
      <c r="BK13" s="585">
        <v>0</v>
      </c>
      <c r="BL13" s="585">
        <v>0</v>
      </c>
      <c r="BM13" s="585">
        <v>0</v>
      </c>
      <c r="BN13" s="585">
        <f>SUM(Table61[[#This Row], [je63]]:Table61[[#This Row], [je74]])</f>
        <v>0</v>
      </c>
      <c r="BO13" s="585">
        <v>0</v>
      </c>
      <c r="BP13" s="585">
        <v>0</v>
      </c>
      <c r="BQ13" s="585">
        <v>0</v>
      </c>
      <c r="BR13" s="585">
        <v>0</v>
      </c>
      <c r="BS13" s="585">
        <v>0</v>
      </c>
      <c r="BT13" s="585">
        <v>0</v>
      </c>
      <c r="BU13" s="585">
        <v>0</v>
      </c>
      <c r="BV13" s="585">
        <v>0</v>
      </c>
      <c r="BW13" s="585">
        <v>0</v>
      </c>
      <c r="BX13" s="585">
        <v>0</v>
      </c>
      <c r="BY13" s="585">
        <v>0</v>
      </c>
      <c r="BZ13" s="585">
        <v>0</v>
      </c>
      <c r="CA13" s="585">
        <f>SUM(Table61[[#This Row], [je76]]:Table61[[#This Row], [je91]])</f>
        <v>0</v>
      </c>
      <c r="CB13" s="585">
        <v>0</v>
      </c>
      <c r="CC13" s="585">
        <v>0</v>
      </c>
      <c r="CD13" s="585">
        <v>0</v>
      </c>
      <c r="CE13" s="585">
        <v>0</v>
      </c>
      <c r="CF13" s="585">
        <v>0</v>
      </c>
      <c r="CG13" s="585">
        <v>0</v>
      </c>
      <c r="CH13" s="585">
        <v>0</v>
      </c>
      <c r="CI13" s="585">
        <v>0</v>
      </c>
      <c r="CJ13" s="585">
        <v>0</v>
      </c>
      <c r="CK13" s="585">
        <v>0</v>
      </c>
      <c r="CL13" s="585">
        <v>0</v>
      </c>
      <c r="CM13" s="585">
        <v>0</v>
      </c>
      <c r="CN13" s="585">
        <v>0</v>
      </c>
      <c r="CO13" s="585">
        <v>0</v>
      </c>
      <c r="CP13" s="585">
        <v>0</v>
      </c>
      <c r="CQ13" s="585">
        <v>0</v>
      </c>
      <c r="CR13" s="585">
        <f>Table61[[#This Row], [je93]]+Table61[[#This Row], [je94]]</f>
        <v>0</v>
      </c>
      <c r="CS13" s="585">
        <v>0</v>
      </c>
      <c r="CT13" s="585">
        <v>0</v>
      </c>
      <c r="CU13" s="585">
        <f>Table61[[#This Row], [je96]]+Table61[[#This Row], [je97]]+Table61[[#This Row], [je98]]+Table61[[#This Row], [je99]]+Table61[[#This Row], [je100]]</f>
        <v>0</v>
      </c>
      <c r="CV13" s="585">
        <v>0</v>
      </c>
      <c r="CW13" s="585">
        <v>0</v>
      </c>
      <c r="CX13" s="585">
        <v>0</v>
      </c>
      <c r="CY13" s="585">
        <v>0</v>
      </c>
      <c r="CZ13" s="585">
        <v>0</v>
      </c>
      <c r="DA13" s="585">
        <f>Table61[[#This Row], [je102]]+Table61[[#This Row], [je103]]+Table61[[#This Row], [je104]]</f>
        <v>0</v>
      </c>
      <c r="DB13" s="585">
        <v>0</v>
      </c>
      <c r="DC13" s="585">
        <v>0</v>
      </c>
      <c r="DD13" s="585">
        <v>0</v>
      </c>
      <c r="DE13" s="585">
        <f>Table61[[#This Row], [je106]]+Table61[[#This Row], [je107]]+Table61[[#This Row], [je108]]+Table61[[#This Row], [je109]]+Table61[[#This Row], [je110]]</f>
        <v>0</v>
      </c>
      <c r="DF13" s="585">
        <v>0</v>
      </c>
      <c r="DG13" s="585">
        <v>0</v>
      </c>
      <c r="DH13" s="585">
        <v>0</v>
      </c>
      <c r="DI13" s="629">
        <v>0</v>
      </c>
      <c r="DJ13" s="630">
        <v>0</v>
      </c>
    </row>
    <row customHeight="1" ht="22.5">
      <c r="A14" s="582" t="s">
        <v>282</v>
      </c>
      <c r="B14" s="584"/>
      <c r="C14" s="584"/>
      <c r="D14" s="584" t="s">
        <v>452</v>
      </c>
      <c r="E14" s="585">
        <f>Table61[[#This Row], [je2]]+Table61[[#This Row], [je16]]+Table61[[#This Row], [je44]]+Table61[[#This Row], [je62]]+Table61[[#This Row], [je57]]+Table61[[#This Row], [je75]]+Table61[[#This Row], [je92]]+Table61[[#This Row], [je95]]+Table61[[#This Row], [je101]]+Table61[[#This Row], [je105]]</f>
        <v>53472</v>
      </c>
      <c r="F14" s="585">
        <f>SUM(Table61[[#This Row], [je3]]:Table61[[#This Row], [je15]])</f>
        <v>49000</v>
      </c>
      <c r="G14" s="585">
        <f>G15</f>
        <v>0</v>
      </c>
      <c r="H14" s="585">
        <f>H15</f>
        <v>18000</v>
      </c>
      <c r="I14" s="585">
        <f>I15</f>
        <v>0</v>
      </c>
      <c r="J14" s="585">
        <f>J15</f>
        <v>0</v>
      </c>
      <c r="K14" s="585">
        <f>K15</f>
        <v>0</v>
      </c>
      <c r="L14" s="585">
        <f>L15</f>
        <v>0</v>
      </c>
      <c r="M14" s="585">
        <f>M15</f>
        <v>0</v>
      </c>
      <c r="N14" s="585">
        <f>N15</f>
        <v>0</v>
      </c>
      <c r="O14" s="585">
        <f>O15</f>
        <v>0</v>
      </c>
      <c r="P14" s="585">
        <f>P15</f>
        <v>0</v>
      </c>
      <c r="Q14" s="585">
        <f>Q15</f>
        <v>0</v>
      </c>
      <c r="R14" s="585">
        <f>R15</f>
        <v>0</v>
      </c>
      <c r="S14" s="585">
        <f>S15</f>
        <v>31000</v>
      </c>
      <c r="T14" s="585">
        <f>SUM(Table61[[#This Row], [je17]]:Table61[[#This Row], [je43]])</f>
        <v>4472</v>
      </c>
      <c r="U14" s="585">
        <f>U15</f>
        <v>0</v>
      </c>
      <c r="V14" s="585">
        <f>V15</f>
        <v>0</v>
      </c>
      <c r="W14" s="585">
        <f>W15</f>
        <v>0</v>
      </c>
      <c r="X14" s="585">
        <f>X15</f>
        <v>0</v>
      </c>
      <c r="Y14" s="585">
        <f>Y15</f>
        <v>0</v>
      </c>
      <c r="Z14" s="585">
        <f>Z15</f>
        <v>0</v>
      </c>
      <c r="AA14" s="585">
        <f>AA15</f>
        <v>0</v>
      </c>
      <c r="AB14" s="585">
        <f>AB15</f>
        <v>0</v>
      </c>
      <c r="AC14" s="585">
        <f>AC15</f>
        <v>0</v>
      </c>
      <c r="AD14" s="585">
        <f>AD15</f>
        <v>0</v>
      </c>
      <c r="AE14" s="585">
        <f>AE15</f>
        <v>0</v>
      </c>
      <c r="AF14" s="585">
        <f>AF15</f>
        <v>0</v>
      </c>
      <c r="AG14" s="585">
        <f>AG15</f>
        <v>0</v>
      </c>
      <c r="AH14" s="585">
        <f>AH15</f>
        <v>0</v>
      </c>
      <c r="AI14" s="585">
        <f>AI15</f>
        <v>4472</v>
      </c>
      <c r="AJ14" s="585">
        <f>AJ15</f>
        <v>0</v>
      </c>
      <c r="AK14" s="585">
        <f>AK15</f>
        <v>0</v>
      </c>
      <c r="AL14" s="585">
        <f>AL15</f>
        <v>0</v>
      </c>
      <c r="AM14" s="585">
        <f>AM15</f>
        <v>0</v>
      </c>
      <c r="AN14" s="585">
        <f>AN15</f>
        <v>0</v>
      </c>
      <c r="AO14" s="585">
        <f>AO15</f>
        <v>0</v>
      </c>
      <c r="AP14" s="585">
        <f>AP15</f>
        <v>0</v>
      </c>
      <c r="AQ14" s="585">
        <f>AQ15</f>
        <v>0</v>
      </c>
      <c r="AR14" s="585">
        <f>AR15</f>
        <v>0</v>
      </c>
      <c r="AS14" s="585">
        <f>AS15</f>
        <v>0</v>
      </c>
      <c r="AT14" s="585">
        <f>AT15</f>
        <v>0</v>
      </c>
      <c r="AU14" s="585">
        <f>AU15</f>
        <v>0</v>
      </c>
      <c r="AV14" s="585">
        <f>SUM(Table61[[#This Row], [je45]]:Table61[[#This Row], [je56]])</f>
        <v>0</v>
      </c>
      <c r="AW14" s="585">
        <f>AW15</f>
        <v>0</v>
      </c>
      <c r="AX14" s="585">
        <f>AX15</f>
        <v>0</v>
      </c>
      <c r="AY14" s="585">
        <f>AY15</f>
        <v>0</v>
      </c>
      <c r="AZ14" s="585">
        <f>AZ15</f>
        <v>0</v>
      </c>
      <c r="BA14" s="585">
        <f>BA15</f>
        <v>0</v>
      </c>
      <c r="BB14" s="585">
        <f>BB15</f>
        <v>0</v>
      </c>
      <c r="BC14" s="585">
        <f>BC15</f>
        <v>0</v>
      </c>
      <c r="BD14" s="585">
        <f>BD15</f>
        <v>0</v>
      </c>
      <c r="BE14" s="585">
        <f>BE15</f>
        <v>0</v>
      </c>
      <c r="BF14" s="585">
        <f>BF15</f>
        <v>0</v>
      </c>
      <c r="BG14" s="585">
        <f>BG15</f>
        <v>0</v>
      </c>
      <c r="BH14" s="585">
        <f>BH15</f>
        <v>0</v>
      </c>
      <c r="BI14" s="585">
        <f>Table61[[#This Row], [je58]]+Table61[[#This Row], [je59]]+Table61[[#This Row], [je60]]+Table61[[#This Row], [je61]]</f>
        <v>0</v>
      </c>
      <c r="BJ14" s="585">
        <f>BJ15</f>
        <v>0</v>
      </c>
      <c r="BK14" s="585">
        <f>BK15</f>
        <v>0</v>
      </c>
      <c r="BL14" s="585">
        <f>BL15</f>
        <v>0</v>
      </c>
      <c r="BM14" s="585">
        <f>BM15</f>
        <v>0</v>
      </c>
      <c r="BN14" s="585">
        <f>SUM(Table61[[#This Row], [je63]]:Table61[[#This Row], [je74]])</f>
        <v>0</v>
      </c>
      <c r="BO14" s="585">
        <f>BO15</f>
        <v>0</v>
      </c>
      <c r="BP14" s="585">
        <f>BP15</f>
        <v>0</v>
      </c>
      <c r="BQ14" s="585">
        <f>BQ15</f>
        <v>0</v>
      </c>
      <c r="BR14" s="585">
        <f>BR15</f>
        <v>0</v>
      </c>
      <c r="BS14" s="585">
        <f>BS15</f>
        <v>0</v>
      </c>
      <c r="BT14" s="585">
        <f>BT15</f>
        <v>0</v>
      </c>
      <c r="BU14" s="585">
        <f>BU15</f>
        <v>0</v>
      </c>
      <c r="BV14" s="585">
        <f>BV15</f>
        <v>0</v>
      </c>
      <c r="BW14" s="585">
        <f>BW15</f>
        <v>0</v>
      </c>
      <c r="BX14" s="585">
        <f>BX15</f>
        <v>0</v>
      </c>
      <c r="BY14" s="585">
        <f>BY15</f>
        <v>0</v>
      </c>
      <c r="BZ14" s="585">
        <f>BZ15</f>
        <v>0</v>
      </c>
      <c r="CA14" s="585">
        <f>SUM(Table61[[#This Row], [je76]]:Table61[[#This Row], [je91]])</f>
        <v>0</v>
      </c>
      <c r="CB14" s="585">
        <f>CB15</f>
        <v>0</v>
      </c>
      <c r="CC14" s="585">
        <f>CC15</f>
        <v>0</v>
      </c>
      <c r="CD14" s="585">
        <f>CD15</f>
        <v>0</v>
      </c>
      <c r="CE14" s="585">
        <f>CE15</f>
        <v>0</v>
      </c>
      <c r="CF14" s="585">
        <f>CF15</f>
        <v>0</v>
      </c>
      <c r="CG14" s="585">
        <f>CG15</f>
        <v>0</v>
      </c>
      <c r="CH14" s="585">
        <f>CH15</f>
        <v>0</v>
      </c>
      <c r="CI14" s="585">
        <f>CI15</f>
        <v>0</v>
      </c>
      <c r="CJ14" s="585">
        <f>CJ15</f>
        <v>0</v>
      </c>
      <c r="CK14" s="585">
        <f>CK15</f>
        <v>0</v>
      </c>
      <c r="CL14" s="585">
        <f>CL15</f>
        <v>0</v>
      </c>
      <c r="CM14" s="585">
        <f>CM15</f>
        <v>0</v>
      </c>
      <c r="CN14" s="585">
        <f>CN15</f>
        <v>0</v>
      </c>
      <c r="CO14" s="585">
        <f>CO15</f>
        <v>0</v>
      </c>
      <c r="CP14" s="585">
        <f>CP15</f>
        <v>0</v>
      </c>
      <c r="CQ14" s="585">
        <f>CQ15</f>
        <v>0</v>
      </c>
      <c r="CR14" s="585">
        <f>Table61[[#This Row], [je93]]+Table61[[#This Row], [je94]]</f>
        <v>0</v>
      </c>
      <c r="CS14" s="585">
        <f>CS15</f>
        <v>0</v>
      </c>
      <c r="CT14" s="585">
        <f>CT15</f>
        <v>0</v>
      </c>
      <c r="CU14" s="585">
        <f>Table61[[#This Row], [je96]]+Table61[[#This Row], [je97]]+Table61[[#This Row], [je98]]+Table61[[#This Row], [je99]]+Table61[[#This Row], [je100]]</f>
        <v>0</v>
      </c>
      <c r="CV14" s="585">
        <f>CV15</f>
        <v>0</v>
      </c>
      <c r="CW14" s="585">
        <f>CW15</f>
        <v>0</v>
      </c>
      <c r="CX14" s="585">
        <f>CX15</f>
        <v>0</v>
      </c>
      <c r="CY14" s="585">
        <f>CY15</f>
        <v>0</v>
      </c>
      <c r="CZ14" s="585">
        <f>CZ15</f>
        <v>0</v>
      </c>
      <c r="DA14" s="585">
        <f>Table61[[#This Row], [je102]]+Table61[[#This Row], [je103]]+Table61[[#This Row], [je104]]</f>
        <v>0</v>
      </c>
      <c r="DB14" s="585">
        <f>DB15</f>
        <v>0</v>
      </c>
      <c r="DC14" s="585">
        <f>DC15</f>
        <v>0</v>
      </c>
      <c r="DD14" s="585">
        <f>DD15</f>
        <v>0</v>
      </c>
      <c r="DE14" s="585">
        <f>Table61[[#This Row], [je106]]+Table61[[#This Row], [je107]]+Table61[[#This Row], [je108]]+Table61[[#This Row], [je109]]+Table61[[#This Row], [je110]]</f>
        <v>0</v>
      </c>
      <c r="DF14" s="585">
        <f>DF15</f>
        <v>0</v>
      </c>
      <c r="DG14" s="585">
        <f>DG15</f>
        <v>0</v>
      </c>
      <c r="DH14" s="585">
        <f>DH15</f>
        <v>0</v>
      </c>
      <c r="DI14" s="629">
        <f>DI15</f>
        <v>0</v>
      </c>
      <c r="DJ14" s="630">
        <f>DJ15</f>
        <v>0</v>
      </c>
    </row>
    <row customHeight="1" ht="22.5">
      <c r="A15" s="588" t="s">
        <v>284</v>
      </c>
      <c r="B15" s="590"/>
      <c r="C15" s="590"/>
      <c r="D15" s="590" t="s">
        <v>453</v>
      </c>
      <c r="E15" s="585">
        <f>Table61[[#This Row], [je2]]+Table61[[#This Row], [je16]]+Table61[[#This Row], [je44]]+Table61[[#This Row], [je62]]+Table61[[#This Row], [je57]]+Table61[[#This Row], [je75]]+Table61[[#This Row], [je92]]+Table61[[#This Row], [je95]]+Table61[[#This Row], [je101]]+Table61[[#This Row], [je105]]</f>
        <v>53472</v>
      </c>
      <c r="F15" s="585">
        <f>SUM(Table61[[#This Row], [je3]]:Table61[[#This Row], [je15]])</f>
        <v>49000</v>
      </c>
      <c r="G15" s="585">
        <v>0</v>
      </c>
      <c r="H15" s="585">
        <v>18000</v>
      </c>
      <c r="I15" s="585">
        <v>0</v>
      </c>
      <c r="J15" s="585">
        <v>0</v>
      </c>
      <c r="K15" s="585">
        <v>0</v>
      </c>
      <c r="L15" s="585">
        <v>0</v>
      </c>
      <c r="M15" s="585">
        <v>0</v>
      </c>
      <c r="N15" s="585">
        <v>0</v>
      </c>
      <c r="O15" s="585">
        <v>0</v>
      </c>
      <c r="P15" s="585">
        <v>0</v>
      </c>
      <c r="Q15" s="585">
        <v>0</v>
      </c>
      <c r="R15" s="585">
        <v>0</v>
      </c>
      <c r="S15" s="585">
        <v>31000</v>
      </c>
      <c r="T15" s="585">
        <f>SUM(Table61[[#This Row], [je17]]:Table61[[#This Row], [je43]])</f>
        <v>4472</v>
      </c>
      <c r="U15" s="585">
        <v>0</v>
      </c>
      <c r="V15" s="585">
        <v>0</v>
      </c>
      <c r="W15" s="585">
        <v>0</v>
      </c>
      <c r="X15" s="585">
        <v>0</v>
      </c>
      <c r="Y15" s="585">
        <v>0</v>
      </c>
      <c r="Z15" s="585">
        <v>0</v>
      </c>
      <c r="AA15" s="585">
        <v>0</v>
      </c>
      <c r="AB15" s="585">
        <v>0</v>
      </c>
      <c r="AC15" s="585">
        <v>0</v>
      </c>
      <c r="AD15" s="585">
        <v>0</v>
      </c>
      <c r="AE15" s="585">
        <v>0</v>
      </c>
      <c r="AF15" s="585">
        <v>0</v>
      </c>
      <c r="AG15" s="585">
        <v>0</v>
      </c>
      <c r="AH15" s="585">
        <v>0</v>
      </c>
      <c r="AI15" s="585">
        <v>4472</v>
      </c>
      <c r="AJ15" s="585">
        <v>0</v>
      </c>
      <c r="AK15" s="585">
        <v>0</v>
      </c>
      <c r="AL15" s="585">
        <v>0</v>
      </c>
      <c r="AM15" s="585">
        <v>0</v>
      </c>
      <c r="AN15" s="585">
        <v>0</v>
      </c>
      <c r="AO15" s="585">
        <v>0</v>
      </c>
      <c r="AP15" s="585">
        <v>0</v>
      </c>
      <c r="AQ15" s="585">
        <v>0</v>
      </c>
      <c r="AR15" s="585">
        <v>0</v>
      </c>
      <c r="AS15" s="585">
        <v>0</v>
      </c>
      <c r="AT15" s="585">
        <v>0</v>
      </c>
      <c r="AU15" s="585">
        <v>0</v>
      </c>
      <c r="AV15" s="585">
        <f>SUM(Table61[[#This Row], [je45]]:Table61[[#This Row], [je56]])</f>
        <v>0</v>
      </c>
      <c r="AW15" s="585">
        <v>0</v>
      </c>
      <c r="AX15" s="585">
        <v>0</v>
      </c>
      <c r="AY15" s="585">
        <v>0</v>
      </c>
      <c r="AZ15" s="585">
        <v>0</v>
      </c>
      <c r="BA15" s="585">
        <v>0</v>
      </c>
      <c r="BB15" s="585">
        <v>0</v>
      </c>
      <c r="BC15" s="585">
        <v>0</v>
      </c>
      <c r="BD15" s="585">
        <v>0</v>
      </c>
      <c r="BE15" s="585">
        <v>0</v>
      </c>
      <c r="BF15" s="585">
        <v>0</v>
      </c>
      <c r="BG15" s="585">
        <v>0</v>
      </c>
      <c r="BH15" s="585">
        <v>0</v>
      </c>
      <c r="BI15" s="585">
        <f>Table61[[#This Row], [je58]]+Table61[[#This Row], [je59]]+Table61[[#This Row], [je60]]+Table61[[#This Row], [je61]]</f>
        <v>0</v>
      </c>
      <c r="BJ15" s="585">
        <v>0</v>
      </c>
      <c r="BK15" s="585">
        <v>0</v>
      </c>
      <c r="BL15" s="585">
        <v>0</v>
      </c>
      <c r="BM15" s="585">
        <v>0</v>
      </c>
      <c r="BN15" s="585">
        <f>SUM(Table61[[#This Row], [je63]]:Table61[[#This Row], [je74]])</f>
        <v>0</v>
      </c>
      <c r="BO15" s="585">
        <v>0</v>
      </c>
      <c r="BP15" s="585">
        <v>0</v>
      </c>
      <c r="BQ15" s="585">
        <v>0</v>
      </c>
      <c r="BR15" s="585">
        <v>0</v>
      </c>
      <c r="BS15" s="585">
        <v>0</v>
      </c>
      <c r="BT15" s="585">
        <v>0</v>
      </c>
      <c r="BU15" s="585">
        <v>0</v>
      </c>
      <c r="BV15" s="585">
        <v>0</v>
      </c>
      <c r="BW15" s="585">
        <v>0</v>
      </c>
      <c r="BX15" s="585">
        <v>0</v>
      </c>
      <c r="BY15" s="585">
        <v>0</v>
      </c>
      <c r="BZ15" s="585">
        <v>0</v>
      </c>
      <c r="CA15" s="585">
        <f>SUM(Table61[[#This Row], [je76]]:Table61[[#This Row], [je91]])</f>
        <v>0</v>
      </c>
      <c r="CB15" s="585">
        <v>0</v>
      </c>
      <c r="CC15" s="585">
        <v>0</v>
      </c>
      <c r="CD15" s="585">
        <v>0</v>
      </c>
      <c r="CE15" s="585">
        <v>0</v>
      </c>
      <c r="CF15" s="585">
        <v>0</v>
      </c>
      <c r="CG15" s="585">
        <v>0</v>
      </c>
      <c r="CH15" s="585">
        <v>0</v>
      </c>
      <c r="CI15" s="585">
        <v>0</v>
      </c>
      <c r="CJ15" s="585">
        <v>0</v>
      </c>
      <c r="CK15" s="585">
        <v>0</v>
      </c>
      <c r="CL15" s="585">
        <v>0</v>
      </c>
      <c r="CM15" s="585">
        <v>0</v>
      </c>
      <c r="CN15" s="585">
        <v>0</v>
      </c>
      <c r="CO15" s="585">
        <v>0</v>
      </c>
      <c r="CP15" s="585">
        <v>0</v>
      </c>
      <c r="CQ15" s="585">
        <v>0</v>
      </c>
      <c r="CR15" s="585">
        <f>Table61[[#This Row], [je93]]+Table61[[#This Row], [je94]]</f>
        <v>0</v>
      </c>
      <c r="CS15" s="585">
        <v>0</v>
      </c>
      <c r="CT15" s="585">
        <v>0</v>
      </c>
      <c r="CU15" s="585">
        <f>Table61[[#This Row], [je96]]+Table61[[#This Row], [je97]]+Table61[[#This Row], [je98]]+Table61[[#This Row], [je99]]+Table61[[#This Row], [je100]]</f>
        <v>0</v>
      </c>
      <c r="CV15" s="585">
        <v>0</v>
      </c>
      <c r="CW15" s="585">
        <v>0</v>
      </c>
      <c r="CX15" s="585">
        <v>0</v>
      </c>
      <c r="CY15" s="585">
        <v>0</v>
      </c>
      <c r="CZ15" s="585">
        <v>0</v>
      </c>
      <c r="DA15" s="585">
        <f>Table61[[#This Row], [je102]]+Table61[[#This Row], [je103]]+Table61[[#This Row], [je104]]</f>
        <v>0</v>
      </c>
      <c r="DB15" s="585">
        <v>0</v>
      </c>
      <c r="DC15" s="585">
        <v>0</v>
      </c>
      <c r="DD15" s="585">
        <v>0</v>
      </c>
      <c r="DE15" s="585">
        <f>Table61[[#This Row], [je106]]+Table61[[#This Row], [je107]]+Table61[[#This Row], [je108]]+Table61[[#This Row], [je109]]+Table61[[#This Row], [je110]]</f>
        <v>0</v>
      </c>
      <c r="DF15" s="585">
        <v>0</v>
      </c>
      <c r="DG15" s="585">
        <v>0</v>
      </c>
      <c r="DH15" s="585">
        <v>0</v>
      </c>
      <c r="DI15" s="629">
        <v>0</v>
      </c>
      <c r="DJ15" s="630">
        <v>0</v>
      </c>
    </row>
    <row customHeight="1" ht="22.5">
      <c r="A16" s="582" t="s">
        <v>286</v>
      </c>
      <c r="B16" s="584"/>
      <c r="C16" s="584"/>
      <c r="D16" s="584" t="s">
        <v>287</v>
      </c>
      <c r="E16" s="585">
        <f>Table61[[#This Row], [je2]]+Table61[[#This Row], [je16]]+Table61[[#This Row], [je44]]+Table61[[#This Row], [je62]]+Table61[[#This Row], [je57]]+Table61[[#This Row], [je75]]+Table61[[#This Row], [je92]]+Table61[[#This Row], [je95]]+Table61[[#This Row], [je101]]+Table61[[#This Row], [je105]]</f>
        <v>456820.64</v>
      </c>
      <c r="F16" s="585">
        <f>SUM(Table61[[#This Row], [je3]]:Table61[[#This Row], [je15]])</f>
        <v>456820.64</v>
      </c>
      <c r="G16" s="585">
        <f>G17</f>
        <v>0</v>
      </c>
      <c r="H16" s="585">
        <f>H17</f>
        <v>0</v>
      </c>
      <c r="I16" s="585">
        <f>I17</f>
        <v>0</v>
      </c>
      <c r="J16" s="585">
        <f>J17</f>
        <v>0</v>
      </c>
      <c r="K16" s="585">
        <f>K17</f>
        <v>0</v>
      </c>
      <c r="L16" s="585">
        <f>L17</f>
        <v>456426.97</v>
      </c>
      <c r="M16" s="585">
        <f>M17</f>
        <v>393.67</v>
      </c>
      <c r="N16" s="585">
        <f>N17</f>
        <v>0</v>
      </c>
      <c r="O16" s="585">
        <f>O17</f>
        <v>0</v>
      </c>
      <c r="P16" s="585">
        <f>P17</f>
        <v>0</v>
      </c>
      <c r="Q16" s="585">
        <f>Q17</f>
        <v>0</v>
      </c>
      <c r="R16" s="585">
        <f>R17</f>
        <v>0</v>
      </c>
      <c r="S16" s="585">
        <f>S17</f>
        <v>0</v>
      </c>
      <c r="T16" s="585">
        <f>SUM(Table61[[#This Row], [je17]]:Table61[[#This Row], [je43]])</f>
        <v>0</v>
      </c>
      <c r="U16" s="585">
        <f>U17</f>
        <v>0</v>
      </c>
      <c r="V16" s="585">
        <f>V17</f>
        <v>0</v>
      </c>
      <c r="W16" s="585">
        <f>W17</f>
        <v>0</v>
      </c>
      <c r="X16" s="585">
        <f>X17</f>
        <v>0</v>
      </c>
      <c r="Y16" s="585">
        <f>Y17</f>
        <v>0</v>
      </c>
      <c r="Z16" s="585">
        <f>Z17</f>
        <v>0</v>
      </c>
      <c r="AA16" s="585">
        <f>AA17</f>
        <v>0</v>
      </c>
      <c r="AB16" s="585">
        <f>AB17</f>
        <v>0</v>
      </c>
      <c r="AC16" s="585">
        <f>AC17</f>
        <v>0</v>
      </c>
      <c r="AD16" s="585">
        <f>AD17</f>
        <v>0</v>
      </c>
      <c r="AE16" s="585">
        <f>AE17</f>
        <v>0</v>
      </c>
      <c r="AF16" s="585">
        <f>AF17</f>
        <v>0</v>
      </c>
      <c r="AG16" s="585">
        <f>AG17</f>
        <v>0</v>
      </c>
      <c r="AH16" s="585">
        <f>AH17</f>
        <v>0</v>
      </c>
      <c r="AI16" s="585">
        <f>AI17</f>
        <v>0</v>
      </c>
      <c r="AJ16" s="585">
        <f>AJ17</f>
        <v>0</v>
      </c>
      <c r="AK16" s="585">
        <f>AK17</f>
        <v>0</v>
      </c>
      <c r="AL16" s="585">
        <f>AL17</f>
        <v>0</v>
      </c>
      <c r="AM16" s="585">
        <f>AM17</f>
        <v>0</v>
      </c>
      <c r="AN16" s="585">
        <f>AN17</f>
        <v>0</v>
      </c>
      <c r="AO16" s="585">
        <f>AO17</f>
        <v>0</v>
      </c>
      <c r="AP16" s="585">
        <f>AP17</f>
        <v>0</v>
      </c>
      <c r="AQ16" s="585">
        <f>AQ17</f>
        <v>0</v>
      </c>
      <c r="AR16" s="585">
        <f>AR17</f>
        <v>0</v>
      </c>
      <c r="AS16" s="585">
        <f>AS17</f>
        <v>0</v>
      </c>
      <c r="AT16" s="585">
        <f>AT17</f>
        <v>0</v>
      </c>
      <c r="AU16" s="585">
        <f>AU17</f>
        <v>0</v>
      </c>
      <c r="AV16" s="585">
        <f>SUM(Table61[[#This Row], [je45]]:Table61[[#This Row], [je56]])</f>
        <v>0</v>
      </c>
      <c r="AW16" s="585">
        <f>AW17</f>
        <v>0</v>
      </c>
      <c r="AX16" s="585">
        <f>AX17</f>
        <v>0</v>
      </c>
      <c r="AY16" s="585">
        <f>AY17</f>
        <v>0</v>
      </c>
      <c r="AZ16" s="585">
        <f>AZ17</f>
        <v>0</v>
      </c>
      <c r="BA16" s="585">
        <f>BA17</f>
        <v>0</v>
      </c>
      <c r="BB16" s="585">
        <f>BB17</f>
        <v>0</v>
      </c>
      <c r="BC16" s="585">
        <f>BC17</f>
        <v>0</v>
      </c>
      <c r="BD16" s="585">
        <f>BD17</f>
        <v>0</v>
      </c>
      <c r="BE16" s="585">
        <f>BE17</f>
        <v>0</v>
      </c>
      <c r="BF16" s="585">
        <f>BF17</f>
        <v>0</v>
      </c>
      <c r="BG16" s="585">
        <f>BG17</f>
        <v>0</v>
      </c>
      <c r="BH16" s="585">
        <f>BH17</f>
        <v>0</v>
      </c>
      <c r="BI16" s="585">
        <f>Table61[[#This Row], [je58]]+Table61[[#This Row], [je59]]+Table61[[#This Row], [je60]]+Table61[[#This Row], [je61]]</f>
        <v>0</v>
      </c>
      <c r="BJ16" s="585">
        <f>BJ17</f>
        <v>0</v>
      </c>
      <c r="BK16" s="585">
        <f>BK17</f>
        <v>0</v>
      </c>
      <c r="BL16" s="585">
        <f>BL17</f>
        <v>0</v>
      </c>
      <c r="BM16" s="585">
        <f>BM17</f>
        <v>0</v>
      </c>
      <c r="BN16" s="585">
        <f>SUM(Table61[[#This Row], [je63]]:Table61[[#This Row], [je74]])</f>
        <v>0</v>
      </c>
      <c r="BO16" s="585">
        <f>BO17</f>
        <v>0</v>
      </c>
      <c r="BP16" s="585">
        <f>BP17</f>
        <v>0</v>
      </c>
      <c r="BQ16" s="585">
        <f>BQ17</f>
        <v>0</v>
      </c>
      <c r="BR16" s="585">
        <f>BR17</f>
        <v>0</v>
      </c>
      <c r="BS16" s="585">
        <f>BS17</f>
        <v>0</v>
      </c>
      <c r="BT16" s="585">
        <f>BT17</f>
        <v>0</v>
      </c>
      <c r="BU16" s="585">
        <f>BU17</f>
        <v>0</v>
      </c>
      <c r="BV16" s="585">
        <f>BV17</f>
        <v>0</v>
      </c>
      <c r="BW16" s="585">
        <f>BW17</f>
        <v>0</v>
      </c>
      <c r="BX16" s="585">
        <f>BX17</f>
        <v>0</v>
      </c>
      <c r="BY16" s="585">
        <f>BY17</f>
        <v>0</v>
      </c>
      <c r="BZ16" s="585">
        <f>BZ17</f>
        <v>0</v>
      </c>
      <c r="CA16" s="585">
        <f>SUM(Table61[[#This Row], [je76]]:Table61[[#This Row], [je91]])</f>
        <v>0</v>
      </c>
      <c r="CB16" s="585">
        <f>CB17</f>
        <v>0</v>
      </c>
      <c r="CC16" s="585">
        <f>CC17</f>
        <v>0</v>
      </c>
      <c r="CD16" s="585">
        <f>CD17</f>
        <v>0</v>
      </c>
      <c r="CE16" s="585">
        <f>CE17</f>
        <v>0</v>
      </c>
      <c r="CF16" s="585">
        <f>CF17</f>
        <v>0</v>
      </c>
      <c r="CG16" s="585">
        <f>CG17</f>
        <v>0</v>
      </c>
      <c r="CH16" s="585">
        <f>CH17</f>
        <v>0</v>
      </c>
      <c r="CI16" s="585">
        <f>CI17</f>
        <v>0</v>
      </c>
      <c r="CJ16" s="585">
        <f>CJ17</f>
        <v>0</v>
      </c>
      <c r="CK16" s="585">
        <f>CK17</f>
        <v>0</v>
      </c>
      <c r="CL16" s="585">
        <f>CL17</f>
        <v>0</v>
      </c>
      <c r="CM16" s="585">
        <f>CM17</f>
        <v>0</v>
      </c>
      <c r="CN16" s="585">
        <f>CN17</f>
        <v>0</v>
      </c>
      <c r="CO16" s="585">
        <f>CO17</f>
        <v>0</v>
      </c>
      <c r="CP16" s="585">
        <f>CP17</f>
        <v>0</v>
      </c>
      <c r="CQ16" s="585">
        <f>CQ17</f>
        <v>0</v>
      </c>
      <c r="CR16" s="585">
        <f>Table61[[#This Row], [je93]]+Table61[[#This Row], [je94]]</f>
        <v>0</v>
      </c>
      <c r="CS16" s="585">
        <f>CS17</f>
        <v>0</v>
      </c>
      <c r="CT16" s="585">
        <f>CT17</f>
        <v>0</v>
      </c>
      <c r="CU16" s="585">
        <f>Table61[[#This Row], [je96]]+Table61[[#This Row], [je97]]+Table61[[#This Row], [je98]]+Table61[[#This Row], [je99]]+Table61[[#This Row], [je100]]</f>
        <v>0</v>
      </c>
      <c r="CV16" s="585">
        <f>CV17</f>
        <v>0</v>
      </c>
      <c r="CW16" s="585">
        <f>CW17</f>
        <v>0</v>
      </c>
      <c r="CX16" s="585">
        <f>CX17</f>
        <v>0</v>
      </c>
      <c r="CY16" s="585">
        <f>CY17</f>
        <v>0</v>
      </c>
      <c r="CZ16" s="585">
        <f>CZ17</f>
        <v>0</v>
      </c>
      <c r="DA16" s="585">
        <f>Table61[[#This Row], [je102]]+Table61[[#This Row], [je103]]+Table61[[#This Row], [je104]]</f>
        <v>0</v>
      </c>
      <c r="DB16" s="585">
        <f>DB17</f>
        <v>0</v>
      </c>
      <c r="DC16" s="585">
        <f>DC17</f>
        <v>0</v>
      </c>
      <c r="DD16" s="585">
        <f>DD17</f>
        <v>0</v>
      </c>
      <c r="DE16" s="585">
        <f>Table61[[#This Row], [je106]]+Table61[[#This Row], [je107]]+Table61[[#This Row], [je108]]+Table61[[#This Row], [je109]]+Table61[[#This Row], [je110]]</f>
        <v>0</v>
      </c>
      <c r="DF16" s="585">
        <f>DF17</f>
        <v>0</v>
      </c>
      <c r="DG16" s="585">
        <f>DG17</f>
        <v>0</v>
      </c>
      <c r="DH16" s="585">
        <f>DH17</f>
        <v>0</v>
      </c>
      <c r="DI16" s="629">
        <f>DI17</f>
        <v>0</v>
      </c>
      <c r="DJ16" s="630">
        <f>DJ17</f>
        <v>0</v>
      </c>
    </row>
    <row customHeight="1" ht="22.5">
      <c r="A17" s="582" t="s">
        <v>288</v>
      </c>
      <c r="B17" s="584"/>
      <c r="C17" s="584"/>
      <c r="D17" s="584" t="s">
        <v>454</v>
      </c>
      <c r="E17" s="585">
        <f>Table61[[#This Row], [je2]]+Table61[[#This Row], [je16]]+Table61[[#This Row], [je44]]+Table61[[#This Row], [je62]]+Table61[[#This Row], [je57]]+Table61[[#This Row], [je75]]+Table61[[#This Row], [je92]]+Table61[[#This Row], [je95]]+Table61[[#This Row], [je101]]+Table61[[#This Row], [je105]]</f>
        <v>456820.64</v>
      </c>
      <c r="F17" s="585">
        <f>SUM(Table61[[#This Row], [je3]]:Table61[[#This Row], [je15]])</f>
        <v>456820.64</v>
      </c>
      <c r="G17" s="585">
        <f>G18+G19</f>
        <v>0</v>
      </c>
      <c r="H17" s="585">
        <f>H18+H19</f>
        <v>0</v>
      </c>
      <c r="I17" s="585">
        <f>I18+I19</f>
        <v>0</v>
      </c>
      <c r="J17" s="585">
        <f>J18+J19</f>
        <v>0</v>
      </c>
      <c r="K17" s="585">
        <f>K18+K19</f>
        <v>0</v>
      </c>
      <c r="L17" s="585">
        <f>L18+L19</f>
        <v>456426.97</v>
      </c>
      <c r="M17" s="585">
        <f>M18+M19</f>
        <v>393.67</v>
      </c>
      <c r="N17" s="585">
        <f>N18+N19</f>
        <v>0</v>
      </c>
      <c r="O17" s="585">
        <f>O18+O19</f>
        <v>0</v>
      </c>
      <c r="P17" s="585">
        <f>P18+P19</f>
        <v>0</v>
      </c>
      <c r="Q17" s="585">
        <f>Q18+Q19</f>
        <v>0</v>
      </c>
      <c r="R17" s="585">
        <f>R18+R19</f>
        <v>0</v>
      </c>
      <c r="S17" s="585">
        <f>S18+S19</f>
        <v>0</v>
      </c>
      <c r="T17" s="585">
        <f>SUM(Table61[[#This Row], [je17]]:Table61[[#This Row], [je43]])</f>
        <v>0</v>
      </c>
      <c r="U17" s="585">
        <f>U18+U19</f>
        <v>0</v>
      </c>
      <c r="V17" s="585">
        <f>V18+V19</f>
        <v>0</v>
      </c>
      <c r="W17" s="585">
        <f>W18+W19</f>
        <v>0</v>
      </c>
      <c r="X17" s="585">
        <f>X18+X19</f>
        <v>0</v>
      </c>
      <c r="Y17" s="585">
        <f>Y18+Y19</f>
        <v>0</v>
      </c>
      <c r="Z17" s="585">
        <f>Z18+Z19</f>
        <v>0</v>
      </c>
      <c r="AA17" s="585">
        <f>AA18+AA19</f>
        <v>0</v>
      </c>
      <c r="AB17" s="585">
        <f>AB18+AB19</f>
        <v>0</v>
      </c>
      <c r="AC17" s="585">
        <f>AC18+AC19</f>
        <v>0</v>
      </c>
      <c r="AD17" s="585">
        <f>AD18+AD19</f>
        <v>0</v>
      </c>
      <c r="AE17" s="585">
        <f>AE18+AE19</f>
        <v>0</v>
      </c>
      <c r="AF17" s="585">
        <f>AF18+AF19</f>
        <v>0</v>
      </c>
      <c r="AG17" s="585">
        <f>AG18+AG19</f>
        <v>0</v>
      </c>
      <c r="AH17" s="585">
        <f>AH18+AH19</f>
        <v>0</v>
      </c>
      <c r="AI17" s="585">
        <f>AI18+AI19</f>
        <v>0</v>
      </c>
      <c r="AJ17" s="585">
        <f>AJ18+AJ19</f>
        <v>0</v>
      </c>
      <c r="AK17" s="585">
        <f>AK18+AK19</f>
        <v>0</v>
      </c>
      <c r="AL17" s="585">
        <f>AL18+AL19</f>
        <v>0</v>
      </c>
      <c r="AM17" s="585">
        <f>AM18+AM19</f>
        <v>0</v>
      </c>
      <c r="AN17" s="585">
        <f>AN18+AN19</f>
        <v>0</v>
      </c>
      <c r="AO17" s="585">
        <f>AO18+AO19</f>
        <v>0</v>
      </c>
      <c r="AP17" s="585">
        <f>AP18+AP19</f>
        <v>0</v>
      </c>
      <c r="AQ17" s="585">
        <f>AQ18+AQ19</f>
        <v>0</v>
      </c>
      <c r="AR17" s="585">
        <f>AR18+AR19</f>
        <v>0</v>
      </c>
      <c r="AS17" s="585">
        <f>AS18+AS19</f>
        <v>0</v>
      </c>
      <c r="AT17" s="585">
        <f>AT18+AT19</f>
        <v>0</v>
      </c>
      <c r="AU17" s="585">
        <f>AU18+AU19</f>
        <v>0</v>
      </c>
      <c r="AV17" s="585">
        <f>SUM(Table61[[#This Row], [je45]]:Table61[[#This Row], [je56]])</f>
        <v>0</v>
      </c>
      <c r="AW17" s="585">
        <f>AW18+AW19</f>
        <v>0</v>
      </c>
      <c r="AX17" s="585">
        <f>AX18+AX19</f>
        <v>0</v>
      </c>
      <c r="AY17" s="585">
        <f>AY18+AY19</f>
        <v>0</v>
      </c>
      <c r="AZ17" s="585">
        <f>AZ18+AZ19</f>
        <v>0</v>
      </c>
      <c r="BA17" s="585">
        <f>BA18+BA19</f>
        <v>0</v>
      </c>
      <c r="BB17" s="585">
        <f>BB18+BB19</f>
        <v>0</v>
      </c>
      <c r="BC17" s="585">
        <f>BC18+BC19</f>
        <v>0</v>
      </c>
      <c r="BD17" s="585">
        <f>BD18+BD19</f>
        <v>0</v>
      </c>
      <c r="BE17" s="585">
        <f>BE18+BE19</f>
        <v>0</v>
      </c>
      <c r="BF17" s="585">
        <f>BF18+BF19</f>
        <v>0</v>
      </c>
      <c r="BG17" s="585">
        <f>BG18+BG19</f>
        <v>0</v>
      </c>
      <c r="BH17" s="585">
        <f>BH18+BH19</f>
        <v>0</v>
      </c>
      <c r="BI17" s="585">
        <f>Table61[[#This Row], [je58]]+Table61[[#This Row], [je59]]+Table61[[#This Row], [je60]]+Table61[[#This Row], [je61]]</f>
        <v>0</v>
      </c>
      <c r="BJ17" s="585">
        <f>BJ18+BJ19</f>
        <v>0</v>
      </c>
      <c r="BK17" s="585">
        <f>BK18+BK19</f>
        <v>0</v>
      </c>
      <c r="BL17" s="585">
        <f>BL18+BL19</f>
        <v>0</v>
      </c>
      <c r="BM17" s="585">
        <f>BM18+BM19</f>
        <v>0</v>
      </c>
      <c r="BN17" s="585">
        <f>SUM(Table61[[#This Row], [je63]]:Table61[[#This Row], [je74]])</f>
        <v>0</v>
      </c>
      <c r="BO17" s="585">
        <f>BO18+BO19</f>
        <v>0</v>
      </c>
      <c r="BP17" s="585">
        <f>BP18+BP19</f>
        <v>0</v>
      </c>
      <c r="BQ17" s="585">
        <f>BQ18+BQ19</f>
        <v>0</v>
      </c>
      <c r="BR17" s="585">
        <f>BR18+BR19</f>
        <v>0</v>
      </c>
      <c r="BS17" s="585">
        <f>BS18+BS19</f>
        <v>0</v>
      </c>
      <c r="BT17" s="585">
        <f>BT18+BT19</f>
        <v>0</v>
      </c>
      <c r="BU17" s="585">
        <f>BU18+BU19</f>
        <v>0</v>
      </c>
      <c r="BV17" s="585">
        <f>BV18+BV19</f>
        <v>0</v>
      </c>
      <c r="BW17" s="585">
        <f>BW18+BW19</f>
        <v>0</v>
      </c>
      <c r="BX17" s="585">
        <f>BX18+BX19</f>
        <v>0</v>
      </c>
      <c r="BY17" s="585">
        <f>BY18+BY19</f>
        <v>0</v>
      </c>
      <c r="BZ17" s="585">
        <f>BZ18+BZ19</f>
        <v>0</v>
      </c>
      <c r="CA17" s="585">
        <f>SUM(Table61[[#This Row], [je76]]:Table61[[#This Row], [je91]])</f>
        <v>0</v>
      </c>
      <c r="CB17" s="585">
        <f>CB18+CB19</f>
        <v>0</v>
      </c>
      <c r="CC17" s="585">
        <f>CC18+CC19</f>
        <v>0</v>
      </c>
      <c r="CD17" s="585">
        <f>CD18+CD19</f>
        <v>0</v>
      </c>
      <c r="CE17" s="585">
        <f>CE18+CE19</f>
        <v>0</v>
      </c>
      <c r="CF17" s="585">
        <f>CF18+CF19</f>
        <v>0</v>
      </c>
      <c r="CG17" s="585">
        <f>CG18+CG19</f>
        <v>0</v>
      </c>
      <c r="CH17" s="585">
        <f>CH18+CH19</f>
        <v>0</v>
      </c>
      <c r="CI17" s="585">
        <f>CI18+CI19</f>
        <v>0</v>
      </c>
      <c r="CJ17" s="585">
        <f>CJ18+CJ19</f>
        <v>0</v>
      </c>
      <c r="CK17" s="585">
        <f>CK18+CK19</f>
        <v>0</v>
      </c>
      <c r="CL17" s="585">
        <f>CL18+CL19</f>
        <v>0</v>
      </c>
      <c r="CM17" s="585">
        <f>CM18+CM19</f>
        <v>0</v>
      </c>
      <c r="CN17" s="585">
        <f>CN18+CN19</f>
        <v>0</v>
      </c>
      <c r="CO17" s="585">
        <f>CO18+CO19</f>
        <v>0</v>
      </c>
      <c r="CP17" s="585">
        <f>CP18+CP19</f>
        <v>0</v>
      </c>
      <c r="CQ17" s="585">
        <f>CQ18+CQ19</f>
        <v>0</v>
      </c>
      <c r="CR17" s="585">
        <f>Table61[[#This Row], [je93]]+Table61[[#This Row], [je94]]</f>
        <v>0</v>
      </c>
      <c r="CS17" s="585">
        <f>CS18+CS19</f>
        <v>0</v>
      </c>
      <c r="CT17" s="585">
        <f>CT18+CT19</f>
        <v>0</v>
      </c>
      <c r="CU17" s="585">
        <f>Table61[[#This Row], [je96]]+Table61[[#This Row], [je97]]+Table61[[#This Row], [je98]]+Table61[[#This Row], [je99]]+Table61[[#This Row], [je100]]</f>
        <v>0</v>
      </c>
      <c r="CV17" s="585">
        <f>CV18+CV19</f>
        <v>0</v>
      </c>
      <c r="CW17" s="585">
        <f>CW18+CW19</f>
        <v>0</v>
      </c>
      <c r="CX17" s="585">
        <f>CX18+CX19</f>
        <v>0</v>
      </c>
      <c r="CY17" s="585">
        <f>CY18+CY19</f>
        <v>0</v>
      </c>
      <c r="CZ17" s="585">
        <f>CZ18+CZ19</f>
        <v>0</v>
      </c>
      <c r="DA17" s="585">
        <f>Table61[[#This Row], [je102]]+Table61[[#This Row], [je103]]+Table61[[#This Row], [je104]]</f>
        <v>0</v>
      </c>
      <c r="DB17" s="585">
        <f>DB18+DB19</f>
        <v>0</v>
      </c>
      <c r="DC17" s="585">
        <f>DC18+DC19</f>
        <v>0</v>
      </c>
      <c r="DD17" s="585">
        <f>DD18+DD19</f>
        <v>0</v>
      </c>
      <c r="DE17" s="585">
        <f>Table61[[#This Row], [je106]]+Table61[[#This Row], [je107]]+Table61[[#This Row], [je108]]+Table61[[#This Row], [je109]]+Table61[[#This Row], [je110]]</f>
        <v>0</v>
      </c>
      <c r="DF17" s="585">
        <f>DF18+DF19</f>
        <v>0</v>
      </c>
      <c r="DG17" s="585">
        <f>DG18+DG19</f>
        <v>0</v>
      </c>
      <c r="DH17" s="585">
        <f>DH18+DH19</f>
        <v>0</v>
      </c>
      <c r="DI17" s="629">
        <f>DI18+DI19</f>
        <v>0</v>
      </c>
      <c r="DJ17" s="630">
        <f>DJ18+DJ19</f>
        <v>0</v>
      </c>
    </row>
    <row customHeight="1" ht="22.5">
      <c r="A18" s="588" t="s">
        <v>290</v>
      </c>
      <c r="B18" s="590"/>
      <c r="C18" s="590"/>
      <c r="D18" s="590" t="s">
        <v>455</v>
      </c>
      <c r="E18" s="585">
        <f>Table61[[#This Row], [je2]]+Table61[[#This Row], [je16]]+Table61[[#This Row], [je44]]+Table61[[#This Row], [je62]]+Table61[[#This Row], [je57]]+Table61[[#This Row], [je75]]+Table61[[#This Row], [je92]]+Table61[[#This Row], [je95]]+Table61[[#This Row], [je101]]+Table61[[#This Row], [je105]]</f>
        <v>456426.97</v>
      </c>
      <c r="F18" s="585">
        <f>SUM(Table61[[#This Row], [je3]]:Table61[[#This Row], [je15]])</f>
        <v>456426.97</v>
      </c>
      <c r="G18" s="585">
        <v>0</v>
      </c>
      <c r="H18" s="585">
        <v>0</v>
      </c>
      <c r="I18" s="585">
        <v>0</v>
      </c>
      <c r="J18" s="585">
        <v>0</v>
      </c>
      <c r="K18" s="585">
        <v>0</v>
      </c>
      <c r="L18" s="585">
        <v>456426.97</v>
      </c>
      <c r="M18" s="585">
        <v>0</v>
      </c>
      <c r="N18" s="585">
        <v>0</v>
      </c>
      <c r="O18" s="585">
        <v>0</v>
      </c>
      <c r="P18" s="585">
        <v>0</v>
      </c>
      <c r="Q18" s="585">
        <v>0</v>
      </c>
      <c r="R18" s="585">
        <v>0</v>
      </c>
      <c r="S18" s="585">
        <v>0</v>
      </c>
      <c r="T18" s="585">
        <f>SUM(Table61[[#This Row], [je17]]:Table61[[#This Row], [je43]])</f>
        <v>0</v>
      </c>
      <c r="U18" s="585">
        <v>0</v>
      </c>
      <c r="V18" s="585">
        <v>0</v>
      </c>
      <c r="W18" s="585">
        <v>0</v>
      </c>
      <c r="X18" s="585">
        <v>0</v>
      </c>
      <c r="Y18" s="585">
        <v>0</v>
      </c>
      <c r="Z18" s="585">
        <v>0</v>
      </c>
      <c r="AA18" s="585">
        <v>0</v>
      </c>
      <c r="AB18" s="585">
        <v>0</v>
      </c>
      <c r="AC18" s="585">
        <v>0</v>
      </c>
      <c r="AD18" s="585">
        <v>0</v>
      </c>
      <c r="AE18" s="585">
        <v>0</v>
      </c>
      <c r="AF18" s="585">
        <v>0</v>
      </c>
      <c r="AG18" s="585">
        <v>0</v>
      </c>
      <c r="AH18" s="585">
        <v>0</v>
      </c>
      <c r="AI18" s="585">
        <v>0</v>
      </c>
      <c r="AJ18" s="585">
        <v>0</v>
      </c>
      <c r="AK18" s="585">
        <v>0</v>
      </c>
      <c r="AL18" s="585">
        <v>0</v>
      </c>
      <c r="AM18" s="585">
        <v>0</v>
      </c>
      <c r="AN18" s="585">
        <v>0</v>
      </c>
      <c r="AO18" s="585">
        <v>0</v>
      </c>
      <c r="AP18" s="585">
        <v>0</v>
      </c>
      <c r="AQ18" s="585">
        <v>0</v>
      </c>
      <c r="AR18" s="585">
        <v>0</v>
      </c>
      <c r="AS18" s="585">
        <v>0</v>
      </c>
      <c r="AT18" s="585">
        <v>0</v>
      </c>
      <c r="AU18" s="585">
        <v>0</v>
      </c>
      <c r="AV18" s="585">
        <f>SUM(Table61[[#This Row], [je45]]:Table61[[#This Row], [je56]])</f>
        <v>0</v>
      </c>
      <c r="AW18" s="585">
        <v>0</v>
      </c>
      <c r="AX18" s="585">
        <v>0</v>
      </c>
      <c r="AY18" s="585">
        <v>0</v>
      </c>
      <c r="AZ18" s="585">
        <v>0</v>
      </c>
      <c r="BA18" s="585">
        <v>0</v>
      </c>
      <c r="BB18" s="585">
        <v>0</v>
      </c>
      <c r="BC18" s="585">
        <v>0</v>
      </c>
      <c r="BD18" s="585">
        <v>0</v>
      </c>
      <c r="BE18" s="585">
        <v>0</v>
      </c>
      <c r="BF18" s="585">
        <v>0</v>
      </c>
      <c r="BG18" s="585">
        <v>0</v>
      </c>
      <c r="BH18" s="585">
        <v>0</v>
      </c>
      <c r="BI18" s="585">
        <f>Table61[[#This Row], [je58]]+Table61[[#This Row], [je59]]+Table61[[#This Row], [je60]]+Table61[[#This Row], [je61]]</f>
        <v>0</v>
      </c>
      <c r="BJ18" s="585">
        <v>0</v>
      </c>
      <c r="BK18" s="585">
        <v>0</v>
      </c>
      <c r="BL18" s="585">
        <v>0</v>
      </c>
      <c r="BM18" s="585">
        <v>0</v>
      </c>
      <c r="BN18" s="585">
        <f>SUM(Table61[[#This Row], [je63]]:Table61[[#This Row], [je74]])</f>
        <v>0</v>
      </c>
      <c r="BO18" s="585">
        <v>0</v>
      </c>
      <c r="BP18" s="585">
        <v>0</v>
      </c>
      <c r="BQ18" s="585">
        <v>0</v>
      </c>
      <c r="BR18" s="585">
        <v>0</v>
      </c>
      <c r="BS18" s="585">
        <v>0</v>
      </c>
      <c r="BT18" s="585">
        <v>0</v>
      </c>
      <c r="BU18" s="585">
        <v>0</v>
      </c>
      <c r="BV18" s="585">
        <v>0</v>
      </c>
      <c r="BW18" s="585">
        <v>0</v>
      </c>
      <c r="BX18" s="585">
        <v>0</v>
      </c>
      <c r="BY18" s="585">
        <v>0</v>
      </c>
      <c r="BZ18" s="585">
        <v>0</v>
      </c>
      <c r="CA18" s="585">
        <f>SUM(Table61[[#This Row], [je76]]:Table61[[#This Row], [je91]])</f>
        <v>0</v>
      </c>
      <c r="CB18" s="585">
        <v>0</v>
      </c>
      <c r="CC18" s="585">
        <v>0</v>
      </c>
      <c r="CD18" s="585">
        <v>0</v>
      </c>
      <c r="CE18" s="585">
        <v>0</v>
      </c>
      <c r="CF18" s="585">
        <v>0</v>
      </c>
      <c r="CG18" s="585">
        <v>0</v>
      </c>
      <c r="CH18" s="585">
        <v>0</v>
      </c>
      <c r="CI18" s="585">
        <v>0</v>
      </c>
      <c r="CJ18" s="585">
        <v>0</v>
      </c>
      <c r="CK18" s="585">
        <v>0</v>
      </c>
      <c r="CL18" s="585">
        <v>0</v>
      </c>
      <c r="CM18" s="585">
        <v>0</v>
      </c>
      <c r="CN18" s="585">
        <v>0</v>
      </c>
      <c r="CO18" s="585">
        <v>0</v>
      </c>
      <c r="CP18" s="585">
        <v>0</v>
      </c>
      <c r="CQ18" s="585">
        <v>0</v>
      </c>
      <c r="CR18" s="585">
        <f>Table61[[#This Row], [je93]]+Table61[[#This Row], [je94]]</f>
        <v>0</v>
      </c>
      <c r="CS18" s="585">
        <v>0</v>
      </c>
      <c r="CT18" s="585">
        <v>0</v>
      </c>
      <c r="CU18" s="585">
        <f>Table61[[#This Row], [je96]]+Table61[[#This Row], [je97]]+Table61[[#This Row], [je98]]+Table61[[#This Row], [je99]]+Table61[[#This Row], [je100]]</f>
        <v>0</v>
      </c>
      <c r="CV18" s="585">
        <v>0</v>
      </c>
      <c r="CW18" s="585">
        <v>0</v>
      </c>
      <c r="CX18" s="585">
        <v>0</v>
      </c>
      <c r="CY18" s="585">
        <v>0</v>
      </c>
      <c r="CZ18" s="585">
        <v>0</v>
      </c>
      <c r="DA18" s="585">
        <f>Table61[[#This Row], [je102]]+Table61[[#This Row], [je103]]+Table61[[#This Row], [je104]]</f>
        <v>0</v>
      </c>
      <c r="DB18" s="585">
        <v>0</v>
      </c>
      <c r="DC18" s="585">
        <v>0</v>
      </c>
      <c r="DD18" s="585">
        <v>0</v>
      </c>
      <c r="DE18" s="585">
        <f>Table61[[#This Row], [je106]]+Table61[[#This Row], [je107]]+Table61[[#This Row], [je108]]+Table61[[#This Row], [je109]]+Table61[[#This Row], [je110]]</f>
        <v>0</v>
      </c>
      <c r="DF18" s="585">
        <v>0</v>
      </c>
      <c r="DG18" s="585">
        <v>0</v>
      </c>
      <c r="DH18" s="585">
        <v>0</v>
      </c>
      <c r="DI18" s="629">
        <v>0</v>
      </c>
      <c r="DJ18" s="630">
        <v>0</v>
      </c>
    </row>
    <row customHeight="1" ht="22.5">
      <c r="A19" s="588" t="s">
        <v>292</v>
      </c>
      <c r="B19" s="590"/>
      <c r="C19" s="590"/>
      <c r="D19" s="590" t="s">
        <v>456</v>
      </c>
      <c r="E19" s="585">
        <f>Table61[[#This Row], [je2]]+Table61[[#This Row], [je16]]+Table61[[#This Row], [je44]]+Table61[[#This Row], [je62]]+Table61[[#This Row], [je57]]+Table61[[#This Row], [je75]]+Table61[[#This Row], [je92]]+Table61[[#This Row], [je95]]+Table61[[#This Row], [je101]]+Table61[[#This Row], [je105]]</f>
        <v>393.67</v>
      </c>
      <c r="F19" s="585">
        <f>SUM(Table61[[#This Row], [je3]]:Table61[[#This Row], [je15]])</f>
        <v>393.67</v>
      </c>
      <c r="G19" s="585">
        <v>0</v>
      </c>
      <c r="H19" s="585">
        <v>0</v>
      </c>
      <c r="I19" s="585">
        <v>0</v>
      </c>
      <c r="J19" s="585">
        <v>0</v>
      </c>
      <c r="K19" s="585">
        <v>0</v>
      </c>
      <c r="L19" s="585">
        <v>0</v>
      </c>
      <c r="M19" s="585">
        <v>393.67</v>
      </c>
      <c r="N19" s="585">
        <v>0</v>
      </c>
      <c r="O19" s="585">
        <v>0</v>
      </c>
      <c r="P19" s="585">
        <v>0</v>
      </c>
      <c r="Q19" s="585">
        <v>0</v>
      </c>
      <c r="R19" s="585">
        <v>0</v>
      </c>
      <c r="S19" s="585">
        <v>0</v>
      </c>
      <c r="T19" s="585">
        <f>SUM(Table61[[#This Row], [je17]]:Table61[[#This Row], [je43]])</f>
        <v>0</v>
      </c>
      <c r="U19" s="585">
        <v>0</v>
      </c>
      <c r="V19" s="585">
        <v>0</v>
      </c>
      <c r="W19" s="585">
        <v>0</v>
      </c>
      <c r="X19" s="585">
        <v>0</v>
      </c>
      <c r="Y19" s="585">
        <v>0</v>
      </c>
      <c r="Z19" s="585">
        <v>0</v>
      </c>
      <c r="AA19" s="585">
        <v>0</v>
      </c>
      <c r="AB19" s="585">
        <v>0</v>
      </c>
      <c r="AC19" s="585">
        <v>0</v>
      </c>
      <c r="AD19" s="585">
        <v>0</v>
      </c>
      <c r="AE19" s="585">
        <v>0</v>
      </c>
      <c r="AF19" s="585">
        <v>0</v>
      </c>
      <c r="AG19" s="585">
        <v>0</v>
      </c>
      <c r="AH19" s="585">
        <v>0</v>
      </c>
      <c r="AI19" s="585">
        <v>0</v>
      </c>
      <c r="AJ19" s="585">
        <v>0</v>
      </c>
      <c r="AK19" s="585">
        <v>0</v>
      </c>
      <c r="AL19" s="585">
        <v>0</v>
      </c>
      <c r="AM19" s="585">
        <v>0</v>
      </c>
      <c r="AN19" s="585">
        <v>0</v>
      </c>
      <c r="AO19" s="585">
        <v>0</v>
      </c>
      <c r="AP19" s="585">
        <v>0</v>
      </c>
      <c r="AQ19" s="585">
        <v>0</v>
      </c>
      <c r="AR19" s="585">
        <v>0</v>
      </c>
      <c r="AS19" s="585">
        <v>0</v>
      </c>
      <c r="AT19" s="585">
        <v>0</v>
      </c>
      <c r="AU19" s="585">
        <v>0</v>
      </c>
      <c r="AV19" s="585">
        <f>SUM(Table61[[#This Row], [je45]]:Table61[[#This Row], [je56]])</f>
        <v>0</v>
      </c>
      <c r="AW19" s="585">
        <v>0</v>
      </c>
      <c r="AX19" s="585">
        <v>0</v>
      </c>
      <c r="AY19" s="585">
        <v>0</v>
      </c>
      <c r="AZ19" s="585">
        <v>0</v>
      </c>
      <c r="BA19" s="585">
        <v>0</v>
      </c>
      <c r="BB19" s="585">
        <v>0</v>
      </c>
      <c r="BC19" s="585">
        <v>0</v>
      </c>
      <c r="BD19" s="585">
        <v>0</v>
      </c>
      <c r="BE19" s="585">
        <v>0</v>
      </c>
      <c r="BF19" s="585">
        <v>0</v>
      </c>
      <c r="BG19" s="585">
        <v>0</v>
      </c>
      <c r="BH19" s="585">
        <v>0</v>
      </c>
      <c r="BI19" s="585">
        <f>Table61[[#This Row], [je58]]+Table61[[#This Row], [je59]]+Table61[[#This Row], [je60]]+Table61[[#This Row], [je61]]</f>
        <v>0</v>
      </c>
      <c r="BJ19" s="585">
        <v>0</v>
      </c>
      <c r="BK19" s="585">
        <v>0</v>
      </c>
      <c r="BL19" s="585">
        <v>0</v>
      </c>
      <c r="BM19" s="585">
        <v>0</v>
      </c>
      <c r="BN19" s="585">
        <f>SUM(Table61[[#This Row], [je63]]:Table61[[#This Row], [je74]])</f>
        <v>0</v>
      </c>
      <c r="BO19" s="585">
        <v>0</v>
      </c>
      <c r="BP19" s="585">
        <v>0</v>
      </c>
      <c r="BQ19" s="585">
        <v>0</v>
      </c>
      <c r="BR19" s="585">
        <v>0</v>
      </c>
      <c r="BS19" s="585">
        <v>0</v>
      </c>
      <c r="BT19" s="585">
        <v>0</v>
      </c>
      <c r="BU19" s="585">
        <v>0</v>
      </c>
      <c r="BV19" s="585">
        <v>0</v>
      </c>
      <c r="BW19" s="585">
        <v>0</v>
      </c>
      <c r="BX19" s="585">
        <v>0</v>
      </c>
      <c r="BY19" s="585">
        <v>0</v>
      </c>
      <c r="BZ19" s="585">
        <v>0</v>
      </c>
      <c r="CA19" s="585">
        <f>SUM(Table61[[#This Row], [je76]]:Table61[[#This Row], [je91]])</f>
        <v>0</v>
      </c>
      <c r="CB19" s="585">
        <v>0</v>
      </c>
      <c r="CC19" s="585">
        <v>0</v>
      </c>
      <c r="CD19" s="585">
        <v>0</v>
      </c>
      <c r="CE19" s="585">
        <v>0</v>
      </c>
      <c r="CF19" s="585">
        <v>0</v>
      </c>
      <c r="CG19" s="585">
        <v>0</v>
      </c>
      <c r="CH19" s="585">
        <v>0</v>
      </c>
      <c r="CI19" s="585">
        <v>0</v>
      </c>
      <c r="CJ19" s="585">
        <v>0</v>
      </c>
      <c r="CK19" s="585">
        <v>0</v>
      </c>
      <c r="CL19" s="585">
        <v>0</v>
      </c>
      <c r="CM19" s="585">
        <v>0</v>
      </c>
      <c r="CN19" s="585">
        <v>0</v>
      </c>
      <c r="CO19" s="585">
        <v>0</v>
      </c>
      <c r="CP19" s="585">
        <v>0</v>
      </c>
      <c r="CQ19" s="585">
        <v>0</v>
      </c>
      <c r="CR19" s="585">
        <f>Table61[[#This Row], [je93]]+Table61[[#This Row], [je94]]</f>
        <v>0</v>
      </c>
      <c r="CS19" s="585">
        <v>0</v>
      </c>
      <c r="CT19" s="585">
        <v>0</v>
      </c>
      <c r="CU19" s="585">
        <f>Table61[[#This Row], [je96]]+Table61[[#This Row], [je97]]+Table61[[#This Row], [je98]]+Table61[[#This Row], [je99]]+Table61[[#This Row], [je100]]</f>
        <v>0</v>
      </c>
      <c r="CV19" s="585">
        <v>0</v>
      </c>
      <c r="CW19" s="585">
        <v>0</v>
      </c>
      <c r="CX19" s="585">
        <v>0</v>
      </c>
      <c r="CY19" s="585">
        <v>0</v>
      </c>
      <c r="CZ19" s="585">
        <v>0</v>
      </c>
      <c r="DA19" s="585">
        <f>Table61[[#This Row], [je102]]+Table61[[#This Row], [je103]]+Table61[[#This Row], [je104]]</f>
        <v>0</v>
      </c>
      <c r="DB19" s="585">
        <v>0</v>
      </c>
      <c r="DC19" s="585">
        <v>0</v>
      </c>
      <c r="DD19" s="585">
        <v>0</v>
      </c>
      <c r="DE19" s="585">
        <f>Table61[[#This Row], [je106]]+Table61[[#This Row], [je107]]+Table61[[#This Row], [je108]]+Table61[[#This Row], [je109]]+Table61[[#This Row], [je110]]</f>
        <v>0</v>
      </c>
      <c r="DF19" s="585">
        <v>0</v>
      </c>
      <c r="DG19" s="585">
        <v>0</v>
      </c>
      <c r="DH19" s="585">
        <v>0</v>
      </c>
      <c r="DI19" s="629">
        <v>0</v>
      </c>
      <c r="DJ19" s="630">
        <v>0</v>
      </c>
    </row>
    <row customHeight="1" ht="22.5">
      <c r="A20" s="582" t="s">
        <v>294</v>
      </c>
      <c r="B20" s="584"/>
      <c r="C20" s="584"/>
      <c r="D20" s="584" t="s">
        <v>295</v>
      </c>
      <c r="E20" s="585">
        <f>Table61[[#This Row], [je2]]+Table61[[#This Row], [je16]]+Table61[[#This Row], [je44]]+Table61[[#This Row], [je62]]+Table61[[#This Row], [je57]]+Table61[[#This Row], [je75]]+Table61[[#This Row], [je92]]+Table61[[#This Row], [je95]]+Table61[[#This Row], [je101]]+Table61[[#This Row], [je105]]</f>
        <v>188615.49</v>
      </c>
      <c r="F20" s="585">
        <f>SUM(Table61[[#This Row], [je3]]:Table61[[#This Row], [je15]])</f>
        <v>188615.49</v>
      </c>
      <c r="G20" s="585">
        <f>G21</f>
        <v>0</v>
      </c>
      <c r="H20" s="585">
        <f>H21</f>
        <v>0</v>
      </c>
      <c r="I20" s="585">
        <f>I21</f>
        <v>0</v>
      </c>
      <c r="J20" s="585">
        <f>J21</f>
        <v>0</v>
      </c>
      <c r="K20" s="585">
        <f>K21</f>
        <v>0</v>
      </c>
      <c r="L20" s="585">
        <f>L21</f>
        <v>0</v>
      </c>
      <c r="M20" s="585">
        <f>M21</f>
        <v>0</v>
      </c>
      <c r="N20" s="585">
        <f>N21</f>
        <v>185423.49</v>
      </c>
      <c r="O20" s="585">
        <f>O21</f>
        <v>0</v>
      </c>
      <c r="P20" s="585">
        <f>P21</f>
        <v>3192</v>
      </c>
      <c r="Q20" s="585">
        <f>Q21</f>
        <v>0</v>
      </c>
      <c r="R20" s="585">
        <f>R21</f>
        <v>0</v>
      </c>
      <c r="S20" s="585">
        <f>S21</f>
        <v>0</v>
      </c>
      <c r="T20" s="585">
        <f>SUM(Table61[[#This Row], [je17]]:Table61[[#This Row], [je43]])</f>
        <v>0</v>
      </c>
      <c r="U20" s="585">
        <f>U21</f>
        <v>0</v>
      </c>
      <c r="V20" s="585">
        <f>V21</f>
        <v>0</v>
      </c>
      <c r="W20" s="585">
        <f>W21</f>
        <v>0</v>
      </c>
      <c r="X20" s="585">
        <f>X21</f>
        <v>0</v>
      </c>
      <c r="Y20" s="585">
        <f>Y21</f>
        <v>0</v>
      </c>
      <c r="Z20" s="585">
        <f>Z21</f>
        <v>0</v>
      </c>
      <c r="AA20" s="585">
        <f>AA21</f>
        <v>0</v>
      </c>
      <c r="AB20" s="585">
        <f>AB21</f>
        <v>0</v>
      </c>
      <c r="AC20" s="585">
        <f>AC21</f>
        <v>0</v>
      </c>
      <c r="AD20" s="585">
        <f>AD21</f>
        <v>0</v>
      </c>
      <c r="AE20" s="585">
        <f>AE21</f>
        <v>0</v>
      </c>
      <c r="AF20" s="585">
        <f>AF21</f>
        <v>0</v>
      </c>
      <c r="AG20" s="585">
        <f>AG21</f>
        <v>0</v>
      </c>
      <c r="AH20" s="585">
        <f>AH21</f>
        <v>0</v>
      </c>
      <c r="AI20" s="585">
        <f>AI21</f>
        <v>0</v>
      </c>
      <c r="AJ20" s="585">
        <f>AJ21</f>
        <v>0</v>
      </c>
      <c r="AK20" s="585">
        <f>AK21</f>
        <v>0</v>
      </c>
      <c r="AL20" s="585">
        <f>AL21</f>
        <v>0</v>
      </c>
      <c r="AM20" s="585">
        <f>AM21</f>
        <v>0</v>
      </c>
      <c r="AN20" s="585">
        <f>AN21</f>
        <v>0</v>
      </c>
      <c r="AO20" s="585">
        <f>AO21</f>
        <v>0</v>
      </c>
      <c r="AP20" s="585">
        <f>AP21</f>
        <v>0</v>
      </c>
      <c r="AQ20" s="585">
        <f>AQ21</f>
        <v>0</v>
      </c>
      <c r="AR20" s="585">
        <f>AR21</f>
        <v>0</v>
      </c>
      <c r="AS20" s="585">
        <f>AS21</f>
        <v>0</v>
      </c>
      <c r="AT20" s="585">
        <f>AT21</f>
        <v>0</v>
      </c>
      <c r="AU20" s="585">
        <f>AU21</f>
        <v>0</v>
      </c>
      <c r="AV20" s="585">
        <f>SUM(Table61[[#This Row], [je45]]:Table61[[#This Row], [je56]])</f>
        <v>0</v>
      </c>
      <c r="AW20" s="585">
        <f>AW21</f>
        <v>0</v>
      </c>
      <c r="AX20" s="585">
        <f>AX21</f>
        <v>0</v>
      </c>
      <c r="AY20" s="585">
        <f>AY21</f>
        <v>0</v>
      </c>
      <c r="AZ20" s="585">
        <f>AZ21</f>
        <v>0</v>
      </c>
      <c r="BA20" s="585">
        <f>BA21</f>
        <v>0</v>
      </c>
      <c r="BB20" s="585">
        <f>BB21</f>
        <v>0</v>
      </c>
      <c r="BC20" s="585">
        <f>BC21</f>
        <v>0</v>
      </c>
      <c r="BD20" s="585">
        <f>BD21</f>
        <v>0</v>
      </c>
      <c r="BE20" s="585">
        <f>BE21</f>
        <v>0</v>
      </c>
      <c r="BF20" s="585">
        <f>BF21</f>
        <v>0</v>
      </c>
      <c r="BG20" s="585">
        <f>BG21</f>
        <v>0</v>
      </c>
      <c r="BH20" s="585">
        <f>BH21</f>
        <v>0</v>
      </c>
      <c r="BI20" s="585">
        <f>Table61[[#This Row], [je58]]+Table61[[#This Row], [je59]]+Table61[[#This Row], [je60]]+Table61[[#This Row], [je61]]</f>
        <v>0</v>
      </c>
      <c r="BJ20" s="585">
        <f>BJ21</f>
        <v>0</v>
      </c>
      <c r="BK20" s="585">
        <f>BK21</f>
        <v>0</v>
      </c>
      <c r="BL20" s="585">
        <f>BL21</f>
        <v>0</v>
      </c>
      <c r="BM20" s="585">
        <f>BM21</f>
        <v>0</v>
      </c>
      <c r="BN20" s="585">
        <f>SUM(Table61[[#This Row], [je63]]:Table61[[#This Row], [je74]])</f>
        <v>0</v>
      </c>
      <c r="BO20" s="585">
        <f>BO21</f>
        <v>0</v>
      </c>
      <c r="BP20" s="585">
        <f>BP21</f>
        <v>0</v>
      </c>
      <c r="BQ20" s="585">
        <f>BQ21</f>
        <v>0</v>
      </c>
      <c r="BR20" s="585">
        <f>BR21</f>
        <v>0</v>
      </c>
      <c r="BS20" s="585">
        <f>BS21</f>
        <v>0</v>
      </c>
      <c r="BT20" s="585">
        <f>BT21</f>
        <v>0</v>
      </c>
      <c r="BU20" s="585">
        <f>BU21</f>
        <v>0</v>
      </c>
      <c r="BV20" s="585">
        <f>BV21</f>
        <v>0</v>
      </c>
      <c r="BW20" s="585">
        <f>BW21</f>
        <v>0</v>
      </c>
      <c r="BX20" s="585">
        <f>BX21</f>
        <v>0</v>
      </c>
      <c r="BY20" s="585">
        <f>BY21</f>
        <v>0</v>
      </c>
      <c r="BZ20" s="585">
        <f>BZ21</f>
        <v>0</v>
      </c>
      <c r="CA20" s="585">
        <f>SUM(Table61[[#This Row], [je76]]:Table61[[#This Row], [je91]])</f>
        <v>0</v>
      </c>
      <c r="CB20" s="585">
        <f>CB21</f>
        <v>0</v>
      </c>
      <c r="CC20" s="585">
        <f>CC21</f>
        <v>0</v>
      </c>
      <c r="CD20" s="585">
        <f>CD21</f>
        <v>0</v>
      </c>
      <c r="CE20" s="585">
        <f>CE21</f>
        <v>0</v>
      </c>
      <c r="CF20" s="585">
        <f>CF21</f>
        <v>0</v>
      </c>
      <c r="CG20" s="585">
        <f>CG21</f>
        <v>0</v>
      </c>
      <c r="CH20" s="585">
        <f>CH21</f>
        <v>0</v>
      </c>
      <c r="CI20" s="585">
        <f>CI21</f>
        <v>0</v>
      </c>
      <c r="CJ20" s="585">
        <f>CJ21</f>
        <v>0</v>
      </c>
      <c r="CK20" s="585">
        <f>CK21</f>
        <v>0</v>
      </c>
      <c r="CL20" s="585">
        <f>CL21</f>
        <v>0</v>
      </c>
      <c r="CM20" s="585">
        <f>CM21</f>
        <v>0</v>
      </c>
      <c r="CN20" s="585">
        <f>CN21</f>
        <v>0</v>
      </c>
      <c r="CO20" s="585">
        <f>CO21</f>
        <v>0</v>
      </c>
      <c r="CP20" s="585">
        <f>CP21</f>
        <v>0</v>
      </c>
      <c r="CQ20" s="585">
        <f>CQ21</f>
        <v>0</v>
      </c>
      <c r="CR20" s="585">
        <f>Table61[[#This Row], [je93]]+Table61[[#This Row], [je94]]</f>
        <v>0</v>
      </c>
      <c r="CS20" s="585">
        <f>CS21</f>
        <v>0</v>
      </c>
      <c r="CT20" s="585">
        <f>CT21</f>
        <v>0</v>
      </c>
      <c r="CU20" s="585">
        <f>Table61[[#This Row], [je96]]+Table61[[#This Row], [je97]]+Table61[[#This Row], [je98]]+Table61[[#This Row], [je99]]+Table61[[#This Row], [je100]]</f>
        <v>0</v>
      </c>
      <c r="CV20" s="585">
        <f>CV21</f>
        <v>0</v>
      </c>
      <c r="CW20" s="585">
        <f>CW21</f>
        <v>0</v>
      </c>
      <c r="CX20" s="585">
        <f>CX21</f>
        <v>0</v>
      </c>
      <c r="CY20" s="585">
        <f>CY21</f>
        <v>0</v>
      </c>
      <c r="CZ20" s="585">
        <f>CZ21</f>
        <v>0</v>
      </c>
      <c r="DA20" s="585">
        <f>Table61[[#This Row], [je102]]+Table61[[#This Row], [je103]]+Table61[[#This Row], [je104]]</f>
        <v>0</v>
      </c>
      <c r="DB20" s="585">
        <f>DB21</f>
        <v>0</v>
      </c>
      <c r="DC20" s="585">
        <f>DC21</f>
        <v>0</v>
      </c>
      <c r="DD20" s="585">
        <f>DD21</f>
        <v>0</v>
      </c>
      <c r="DE20" s="585">
        <f>Table61[[#This Row], [je106]]+Table61[[#This Row], [je107]]+Table61[[#This Row], [je108]]+Table61[[#This Row], [je109]]+Table61[[#This Row], [je110]]</f>
        <v>0</v>
      </c>
      <c r="DF20" s="585">
        <f>DF21</f>
        <v>0</v>
      </c>
      <c r="DG20" s="585">
        <f>DG21</f>
        <v>0</v>
      </c>
      <c r="DH20" s="585">
        <f>DH21</f>
        <v>0</v>
      </c>
      <c r="DI20" s="629">
        <f>DI21</f>
        <v>0</v>
      </c>
      <c r="DJ20" s="630">
        <f>DJ21</f>
        <v>0</v>
      </c>
    </row>
    <row customHeight="1" ht="22.5">
      <c r="A21" s="582" t="s">
        <v>296</v>
      </c>
      <c r="B21" s="584"/>
      <c r="C21" s="584"/>
      <c r="D21" s="584" t="s">
        <v>457</v>
      </c>
      <c r="E21" s="585">
        <f>Table61[[#This Row], [je2]]+Table61[[#This Row], [je16]]+Table61[[#This Row], [je44]]+Table61[[#This Row], [je62]]+Table61[[#This Row], [je57]]+Table61[[#This Row], [je75]]+Table61[[#This Row], [je92]]+Table61[[#This Row], [je95]]+Table61[[#This Row], [je101]]+Table61[[#This Row], [je105]]</f>
        <v>188615.49</v>
      </c>
      <c r="F21" s="585">
        <f>SUM(Table61[[#This Row], [je3]]:Table61[[#This Row], [je15]])</f>
        <v>188615.49</v>
      </c>
      <c r="G21" s="585">
        <f>G22+G23</f>
        <v>0</v>
      </c>
      <c r="H21" s="585">
        <f>H22+H23</f>
        <v>0</v>
      </c>
      <c r="I21" s="585">
        <f>I22+I23</f>
        <v>0</v>
      </c>
      <c r="J21" s="585">
        <f>J22+J23</f>
        <v>0</v>
      </c>
      <c r="K21" s="585">
        <f>K22+K23</f>
        <v>0</v>
      </c>
      <c r="L21" s="585">
        <f>L22+L23</f>
        <v>0</v>
      </c>
      <c r="M21" s="585">
        <f>M22+M23</f>
        <v>0</v>
      </c>
      <c r="N21" s="585">
        <f>N22+N23</f>
        <v>185423.49</v>
      </c>
      <c r="O21" s="585">
        <f>O22+O23</f>
        <v>0</v>
      </c>
      <c r="P21" s="585">
        <f>P22+P23</f>
        <v>3192</v>
      </c>
      <c r="Q21" s="585">
        <f>Q22+Q23</f>
        <v>0</v>
      </c>
      <c r="R21" s="585">
        <f>R22+R23</f>
        <v>0</v>
      </c>
      <c r="S21" s="585">
        <f>S22+S23</f>
        <v>0</v>
      </c>
      <c r="T21" s="585">
        <f>SUM(Table61[[#This Row], [je17]]:Table61[[#This Row], [je43]])</f>
        <v>0</v>
      </c>
      <c r="U21" s="585">
        <f>U22+U23</f>
        <v>0</v>
      </c>
      <c r="V21" s="585">
        <f>V22+V23</f>
        <v>0</v>
      </c>
      <c r="W21" s="585">
        <f>W22+W23</f>
        <v>0</v>
      </c>
      <c r="X21" s="585">
        <f>X22+X23</f>
        <v>0</v>
      </c>
      <c r="Y21" s="585">
        <f>Y22+Y23</f>
        <v>0</v>
      </c>
      <c r="Z21" s="585">
        <f>Z22+Z23</f>
        <v>0</v>
      </c>
      <c r="AA21" s="585">
        <f>AA22+AA23</f>
        <v>0</v>
      </c>
      <c r="AB21" s="585">
        <f>AB22+AB23</f>
        <v>0</v>
      </c>
      <c r="AC21" s="585">
        <f>AC22+AC23</f>
        <v>0</v>
      </c>
      <c r="AD21" s="585">
        <f>AD22+AD23</f>
        <v>0</v>
      </c>
      <c r="AE21" s="585">
        <f>AE22+AE23</f>
        <v>0</v>
      </c>
      <c r="AF21" s="585">
        <f>AF22+AF23</f>
        <v>0</v>
      </c>
      <c r="AG21" s="585">
        <f>AG22+AG23</f>
        <v>0</v>
      </c>
      <c r="AH21" s="585">
        <f>AH22+AH23</f>
        <v>0</v>
      </c>
      <c r="AI21" s="585">
        <f>AI22+AI23</f>
        <v>0</v>
      </c>
      <c r="AJ21" s="585">
        <f>AJ22+AJ23</f>
        <v>0</v>
      </c>
      <c r="AK21" s="585">
        <f>AK22+AK23</f>
        <v>0</v>
      </c>
      <c r="AL21" s="585">
        <f>AL22+AL23</f>
        <v>0</v>
      </c>
      <c r="AM21" s="585">
        <f>AM22+AM23</f>
        <v>0</v>
      </c>
      <c r="AN21" s="585">
        <f>AN22+AN23</f>
        <v>0</v>
      </c>
      <c r="AO21" s="585">
        <f>AO22+AO23</f>
        <v>0</v>
      </c>
      <c r="AP21" s="585">
        <f>AP22+AP23</f>
        <v>0</v>
      </c>
      <c r="AQ21" s="585">
        <f>AQ22+AQ23</f>
        <v>0</v>
      </c>
      <c r="AR21" s="585">
        <f>AR22+AR23</f>
        <v>0</v>
      </c>
      <c r="AS21" s="585">
        <f>AS22+AS23</f>
        <v>0</v>
      </c>
      <c r="AT21" s="585">
        <f>AT22+AT23</f>
        <v>0</v>
      </c>
      <c r="AU21" s="585">
        <f>AU22+AU23</f>
        <v>0</v>
      </c>
      <c r="AV21" s="585">
        <f>SUM(Table61[[#This Row], [je45]]:Table61[[#This Row], [je56]])</f>
        <v>0</v>
      </c>
      <c r="AW21" s="585">
        <f>AW22+AW23</f>
        <v>0</v>
      </c>
      <c r="AX21" s="585">
        <f>AX22+AX23</f>
        <v>0</v>
      </c>
      <c r="AY21" s="585">
        <f>AY22+AY23</f>
        <v>0</v>
      </c>
      <c r="AZ21" s="585">
        <f>AZ22+AZ23</f>
        <v>0</v>
      </c>
      <c r="BA21" s="585">
        <f>BA22+BA23</f>
        <v>0</v>
      </c>
      <c r="BB21" s="585">
        <f>BB22+BB23</f>
        <v>0</v>
      </c>
      <c r="BC21" s="585">
        <f>BC22+BC23</f>
        <v>0</v>
      </c>
      <c r="BD21" s="585">
        <f>BD22+BD23</f>
        <v>0</v>
      </c>
      <c r="BE21" s="585">
        <f>BE22+BE23</f>
        <v>0</v>
      </c>
      <c r="BF21" s="585">
        <f>BF22+BF23</f>
        <v>0</v>
      </c>
      <c r="BG21" s="585">
        <f>BG22+BG23</f>
        <v>0</v>
      </c>
      <c r="BH21" s="585">
        <f>BH22+BH23</f>
        <v>0</v>
      </c>
      <c r="BI21" s="585">
        <f>Table61[[#This Row], [je58]]+Table61[[#This Row], [je59]]+Table61[[#This Row], [je60]]+Table61[[#This Row], [je61]]</f>
        <v>0</v>
      </c>
      <c r="BJ21" s="585">
        <f>BJ22+BJ23</f>
        <v>0</v>
      </c>
      <c r="BK21" s="585">
        <f>BK22+BK23</f>
        <v>0</v>
      </c>
      <c r="BL21" s="585">
        <f>BL22+BL23</f>
        <v>0</v>
      </c>
      <c r="BM21" s="585">
        <f>BM22+BM23</f>
        <v>0</v>
      </c>
      <c r="BN21" s="585">
        <f>SUM(Table61[[#This Row], [je63]]:Table61[[#This Row], [je74]])</f>
        <v>0</v>
      </c>
      <c r="BO21" s="585">
        <f>BO22+BO23</f>
        <v>0</v>
      </c>
      <c r="BP21" s="585">
        <f>BP22+BP23</f>
        <v>0</v>
      </c>
      <c r="BQ21" s="585">
        <f>BQ22+BQ23</f>
        <v>0</v>
      </c>
      <c r="BR21" s="585">
        <f>BR22+BR23</f>
        <v>0</v>
      </c>
      <c r="BS21" s="585">
        <f>BS22+BS23</f>
        <v>0</v>
      </c>
      <c r="BT21" s="585">
        <f>BT22+BT23</f>
        <v>0</v>
      </c>
      <c r="BU21" s="585">
        <f>BU22+BU23</f>
        <v>0</v>
      </c>
      <c r="BV21" s="585">
        <f>BV22+BV23</f>
        <v>0</v>
      </c>
      <c r="BW21" s="585">
        <f>BW22+BW23</f>
        <v>0</v>
      </c>
      <c r="BX21" s="585">
        <f>BX22+BX23</f>
        <v>0</v>
      </c>
      <c r="BY21" s="585">
        <f>BY22+BY23</f>
        <v>0</v>
      </c>
      <c r="BZ21" s="585">
        <f>BZ22+BZ23</f>
        <v>0</v>
      </c>
      <c r="CA21" s="585">
        <f>SUM(Table61[[#This Row], [je76]]:Table61[[#This Row], [je91]])</f>
        <v>0</v>
      </c>
      <c r="CB21" s="585">
        <f>CB22+CB23</f>
        <v>0</v>
      </c>
      <c r="CC21" s="585">
        <f>CC22+CC23</f>
        <v>0</v>
      </c>
      <c r="CD21" s="585">
        <f>CD22+CD23</f>
        <v>0</v>
      </c>
      <c r="CE21" s="585">
        <f>CE22+CE23</f>
        <v>0</v>
      </c>
      <c r="CF21" s="585">
        <f>CF22+CF23</f>
        <v>0</v>
      </c>
      <c r="CG21" s="585">
        <f>CG22+CG23</f>
        <v>0</v>
      </c>
      <c r="CH21" s="585">
        <f>CH22+CH23</f>
        <v>0</v>
      </c>
      <c r="CI21" s="585">
        <f>CI22+CI23</f>
        <v>0</v>
      </c>
      <c r="CJ21" s="585">
        <f>CJ22+CJ23</f>
        <v>0</v>
      </c>
      <c r="CK21" s="585">
        <f>CK22+CK23</f>
        <v>0</v>
      </c>
      <c r="CL21" s="585">
        <f>CL22+CL23</f>
        <v>0</v>
      </c>
      <c r="CM21" s="585">
        <f>CM22+CM23</f>
        <v>0</v>
      </c>
      <c r="CN21" s="585">
        <f>CN22+CN23</f>
        <v>0</v>
      </c>
      <c r="CO21" s="585">
        <f>CO22+CO23</f>
        <v>0</v>
      </c>
      <c r="CP21" s="585">
        <f>CP22+CP23</f>
        <v>0</v>
      </c>
      <c r="CQ21" s="585">
        <f>CQ22+CQ23</f>
        <v>0</v>
      </c>
      <c r="CR21" s="585">
        <f>Table61[[#This Row], [je93]]+Table61[[#This Row], [je94]]</f>
        <v>0</v>
      </c>
      <c r="CS21" s="585">
        <f>CS22+CS23</f>
        <v>0</v>
      </c>
      <c r="CT21" s="585">
        <f>CT22+CT23</f>
        <v>0</v>
      </c>
      <c r="CU21" s="585">
        <f>Table61[[#This Row], [je96]]+Table61[[#This Row], [je97]]+Table61[[#This Row], [je98]]+Table61[[#This Row], [je99]]+Table61[[#This Row], [je100]]</f>
        <v>0</v>
      </c>
      <c r="CV21" s="585">
        <f>CV22+CV23</f>
        <v>0</v>
      </c>
      <c r="CW21" s="585">
        <f>CW22+CW23</f>
        <v>0</v>
      </c>
      <c r="CX21" s="585">
        <f>CX22+CX23</f>
        <v>0</v>
      </c>
      <c r="CY21" s="585">
        <f>CY22+CY23</f>
        <v>0</v>
      </c>
      <c r="CZ21" s="585">
        <f>CZ22+CZ23</f>
        <v>0</v>
      </c>
      <c r="DA21" s="585">
        <f>Table61[[#This Row], [je102]]+Table61[[#This Row], [je103]]+Table61[[#This Row], [je104]]</f>
        <v>0</v>
      </c>
      <c r="DB21" s="585">
        <f>DB22+DB23</f>
        <v>0</v>
      </c>
      <c r="DC21" s="585">
        <f>DC22+DC23</f>
        <v>0</v>
      </c>
      <c r="DD21" s="585">
        <f>DD22+DD23</f>
        <v>0</v>
      </c>
      <c r="DE21" s="585">
        <f>Table61[[#This Row], [je106]]+Table61[[#This Row], [je107]]+Table61[[#This Row], [je108]]+Table61[[#This Row], [je109]]+Table61[[#This Row], [je110]]</f>
        <v>0</v>
      </c>
      <c r="DF21" s="585">
        <f>DF22+DF23</f>
        <v>0</v>
      </c>
      <c r="DG21" s="585">
        <f>DG22+DG23</f>
        <v>0</v>
      </c>
      <c r="DH21" s="585">
        <f>DH22+DH23</f>
        <v>0</v>
      </c>
      <c r="DI21" s="629">
        <f>DI22+DI23</f>
        <v>0</v>
      </c>
      <c r="DJ21" s="630">
        <f>DJ22+DJ23</f>
        <v>0</v>
      </c>
    </row>
    <row customHeight="1" ht="22.5">
      <c r="A22" s="588" t="s">
        <v>298</v>
      </c>
      <c r="B22" s="590"/>
      <c r="C22" s="590"/>
      <c r="D22" s="590" t="s">
        <v>458</v>
      </c>
      <c r="E22" s="585">
        <f>Table61[[#This Row], [je2]]+Table61[[#This Row], [je16]]+Table61[[#This Row], [je44]]+Table61[[#This Row], [je62]]+Table61[[#This Row], [je57]]+Table61[[#This Row], [je75]]+Table61[[#This Row], [je92]]+Table61[[#This Row], [je95]]+Table61[[#This Row], [je101]]+Table61[[#This Row], [je105]]</f>
        <v>185423.49</v>
      </c>
      <c r="F22" s="585">
        <f>SUM(Table61[[#This Row], [je3]]:Table61[[#This Row], [je15]])</f>
        <v>185423.49</v>
      </c>
      <c r="G22" s="585">
        <v>0</v>
      </c>
      <c r="H22" s="585">
        <v>0</v>
      </c>
      <c r="I22" s="585">
        <v>0</v>
      </c>
      <c r="J22" s="585">
        <v>0</v>
      </c>
      <c r="K22" s="585">
        <v>0</v>
      </c>
      <c r="L22" s="585">
        <v>0</v>
      </c>
      <c r="M22" s="585">
        <v>0</v>
      </c>
      <c r="N22" s="585">
        <v>185423.49</v>
      </c>
      <c r="O22" s="585">
        <v>0</v>
      </c>
      <c r="P22" s="585">
        <v>0</v>
      </c>
      <c r="Q22" s="585">
        <v>0</v>
      </c>
      <c r="R22" s="585">
        <v>0</v>
      </c>
      <c r="S22" s="585">
        <v>0</v>
      </c>
      <c r="T22" s="585">
        <f>SUM(Table61[[#This Row], [je17]]:Table61[[#This Row], [je43]])</f>
        <v>0</v>
      </c>
      <c r="U22" s="585">
        <v>0</v>
      </c>
      <c r="V22" s="585">
        <v>0</v>
      </c>
      <c r="W22" s="585">
        <v>0</v>
      </c>
      <c r="X22" s="585">
        <v>0</v>
      </c>
      <c r="Y22" s="585">
        <v>0</v>
      </c>
      <c r="Z22" s="585">
        <v>0</v>
      </c>
      <c r="AA22" s="585">
        <v>0</v>
      </c>
      <c r="AB22" s="585">
        <v>0</v>
      </c>
      <c r="AC22" s="585">
        <v>0</v>
      </c>
      <c r="AD22" s="585">
        <v>0</v>
      </c>
      <c r="AE22" s="585">
        <v>0</v>
      </c>
      <c r="AF22" s="585">
        <v>0</v>
      </c>
      <c r="AG22" s="585">
        <v>0</v>
      </c>
      <c r="AH22" s="585">
        <v>0</v>
      </c>
      <c r="AI22" s="585">
        <v>0</v>
      </c>
      <c r="AJ22" s="585">
        <v>0</v>
      </c>
      <c r="AK22" s="585">
        <v>0</v>
      </c>
      <c r="AL22" s="585">
        <v>0</v>
      </c>
      <c r="AM22" s="585">
        <v>0</v>
      </c>
      <c r="AN22" s="585">
        <v>0</v>
      </c>
      <c r="AO22" s="585">
        <v>0</v>
      </c>
      <c r="AP22" s="585">
        <v>0</v>
      </c>
      <c r="AQ22" s="585">
        <v>0</v>
      </c>
      <c r="AR22" s="585">
        <v>0</v>
      </c>
      <c r="AS22" s="585">
        <v>0</v>
      </c>
      <c r="AT22" s="585">
        <v>0</v>
      </c>
      <c r="AU22" s="585">
        <v>0</v>
      </c>
      <c r="AV22" s="585">
        <f>SUM(Table61[[#This Row], [je45]]:Table61[[#This Row], [je56]])</f>
        <v>0</v>
      </c>
      <c r="AW22" s="585">
        <v>0</v>
      </c>
      <c r="AX22" s="585">
        <v>0</v>
      </c>
      <c r="AY22" s="585">
        <v>0</v>
      </c>
      <c r="AZ22" s="585">
        <v>0</v>
      </c>
      <c r="BA22" s="585">
        <v>0</v>
      </c>
      <c r="BB22" s="585">
        <v>0</v>
      </c>
      <c r="BC22" s="585">
        <v>0</v>
      </c>
      <c r="BD22" s="585">
        <v>0</v>
      </c>
      <c r="BE22" s="585">
        <v>0</v>
      </c>
      <c r="BF22" s="585">
        <v>0</v>
      </c>
      <c r="BG22" s="585">
        <v>0</v>
      </c>
      <c r="BH22" s="585">
        <v>0</v>
      </c>
      <c r="BI22" s="585">
        <f>Table61[[#This Row], [je58]]+Table61[[#This Row], [je59]]+Table61[[#This Row], [je60]]+Table61[[#This Row], [je61]]</f>
        <v>0</v>
      </c>
      <c r="BJ22" s="585">
        <v>0</v>
      </c>
      <c r="BK22" s="585">
        <v>0</v>
      </c>
      <c r="BL22" s="585">
        <v>0</v>
      </c>
      <c r="BM22" s="585">
        <v>0</v>
      </c>
      <c r="BN22" s="585">
        <f>SUM(Table61[[#This Row], [je63]]:Table61[[#This Row], [je74]])</f>
        <v>0</v>
      </c>
      <c r="BO22" s="585">
        <v>0</v>
      </c>
      <c r="BP22" s="585">
        <v>0</v>
      </c>
      <c r="BQ22" s="585">
        <v>0</v>
      </c>
      <c r="BR22" s="585">
        <v>0</v>
      </c>
      <c r="BS22" s="585">
        <v>0</v>
      </c>
      <c r="BT22" s="585">
        <v>0</v>
      </c>
      <c r="BU22" s="585">
        <v>0</v>
      </c>
      <c r="BV22" s="585">
        <v>0</v>
      </c>
      <c r="BW22" s="585">
        <v>0</v>
      </c>
      <c r="BX22" s="585">
        <v>0</v>
      </c>
      <c r="BY22" s="585">
        <v>0</v>
      </c>
      <c r="BZ22" s="585">
        <v>0</v>
      </c>
      <c r="CA22" s="585">
        <f>SUM(Table61[[#This Row], [je76]]:Table61[[#This Row], [je91]])</f>
        <v>0</v>
      </c>
      <c r="CB22" s="585">
        <v>0</v>
      </c>
      <c r="CC22" s="585">
        <v>0</v>
      </c>
      <c r="CD22" s="585">
        <v>0</v>
      </c>
      <c r="CE22" s="585">
        <v>0</v>
      </c>
      <c r="CF22" s="585">
        <v>0</v>
      </c>
      <c r="CG22" s="585">
        <v>0</v>
      </c>
      <c r="CH22" s="585">
        <v>0</v>
      </c>
      <c r="CI22" s="585">
        <v>0</v>
      </c>
      <c r="CJ22" s="585">
        <v>0</v>
      </c>
      <c r="CK22" s="585">
        <v>0</v>
      </c>
      <c r="CL22" s="585">
        <v>0</v>
      </c>
      <c r="CM22" s="585">
        <v>0</v>
      </c>
      <c r="CN22" s="585">
        <v>0</v>
      </c>
      <c r="CO22" s="585">
        <v>0</v>
      </c>
      <c r="CP22" s="585">
        <v>0</v>
      </c>
      <c r="CQ22" s="585">
        <v>0</v>
      </c>
      <c r="CR22" s="585">
        <f>Table61[[#This Row], [je93]]+Table61[[#This Row], [je94]]</f>
        <v>0</v>
      </c>
      <c r="CS22" s="585">
        <v>0</v>
      </c>
      <c r="CT22" s="585">
        <v>0</v>
      </c>
      <c r="CU22" s="585">
        <f>Table61[[#This Row], [je96]]+Table61[[#This Row], [je97]]+Table61[[#This Row], [je98]]+Table61[[#This Row], [je99]]+Table61[[#This Row], [je100]]</f>
        <v>0</v>
      </c>
      <c r="CV22" s="585">
        <v>0</v>
      </c>
      <c r="CW22" s="585">
        <v>0</v>
      </c>
      <c r="CX22" s="585">
        <v>0</v>
      </c>
      <c r="CY22" s="585">
        <v>0</v>
      </c>
      <c r="CZ22" s="585">
        <v>0</v>
      </c>
      <c r="DA22" s="585">
        <f>Table61[[#This Row], [je102]]+Table61[[#This Row], [je103]]+Table61[[#This Row], [je104]]</f>
        <v>0</v>
      </c>
      <c r="DB22" s="585">
        <v>0</v>
      </c>
      <c r="DC22" s="585">
        <v>0</v>
      </c>
      <c r="DD22" s="585">
        <v>0</v>
      </c>
      <c r="DE22" s="585">
        <f>Table61[[#This Row], [je106]]+Table61[[#This Row], [je107]]+Table61[[#This Row], [je108]]+Table61[[#This Row], [je109]]+Table61[[#This Row], [je110]]</f>
        <v>0</v>
      </c>
      <c r="DF22" s="585">
        <v>0</v>
      </c>
      <c r="DG22" s="585">
        <v>0</v>
      </c>
      <c r="DH22" s="585">
        <v>0</v>
      </c>
      <c r="DI22" s="629">
        <v>0</v>
      </c>
      <c r="DJ22" s="630">
        <v>0</v>
      </c>
    </row>
    <row customHeight="1" ht="22.5">
      <c r="A23" s="588" t="s">
        <v>300</v>
      </c>
      <c r="B23" s="590"/>
      <c r="C23" s="590"/>
      <c r="D23" s="590" t="s">
        <v>459</v>
      </c>
      <c r="E23" s="585">
        <f>Table61[[#This Row], [je2]]+Table61[[#This Row], [je16]]+Table61[[#This Row], [je44]]+Table61[[#This Row], [je62]]+Table61[[#This Row], [je57]]+Table61[[#This Row], [je75]]+Table61[[#This Row], [je92]]+Table61[[#This Row], [je95]]+Table61[[#This Row], [je101]]+Table61[[#This Row], [je105]]</f>
        <v>3192</v>
      </c>
      <c r="F23" s="585">
        <f>SUM(Table61[[#This Row], [je3]]:Table61[[#This Row], [je15]])</f>
        <v>3192</v>
      </c>
      <c r="G23" s="585">
        <v>0</v>
      </c>
      <c r="H23" s="585">
        <v>0</v>
      </c>
      <c r="I23" s="585">
        <v>0</v>
      </c>
      <c r="J23" s="585">
        <v>0</v>
      </c>
      <c r="K23" s="585">
        <v>0</v>
      </c>
      <c r="L23" s="585">
        <v>0</v>
      </c>
      <c r="M23" s="585">
        <v>0</v>
      </c>
      <c r="N23" s="585">
        <v>0</v>
      </c>
      <c r="O23" s="585">
        <v>0</v>
      </c>
      <c r="P23" s="585">
        <v>3192</v>
      </c>
      <c r="Q23" s="585">
        <v>0</v>
      </c>
      <c r="R23" s="585">
        <v>0</v>
      </c>
      <c r="S23" s="585">
        <v>0</v>
      </c>
      <c r="T23" s="585">
        <f>SUM(Table61[[#This Row], [je17]]:Table61[[#This Row], [je43]])</f>
        <v>0</v>
      </c>
      <c r="U23" s="585">
        <v>0</v>
      </c>
      <c r="V23" s="585">
        <v>0</v>
      </c>
      <c r="W23" s="585">
        <v>0</v>
      </c>
      <c r="X23" s="585">
        <v>0</v>
      </c>
      <c r="Y23" s="585">
        <v>0</v>
      </c>
      <c r="Z23" s="585">
        <v>0</v>
      </c>
      <c r="AA23" s="585">
        <v>0</v>
      </c>
      <c r="AB23" s="585">
        <v>0</v>
      </c>
      <c r="AC23" s="585">
        <v>0</v>
      </c>
      <c r="AD23" s="585">
        <v>0</v>
      </c>
      <c r="AE23" s="585">
        <v>0</v>
      </c>
      <c r="AF23" s="585">
        <v>0</v>
      </c>
      <c r="AG23" s="585">
        <v>0</v>
      </c>
      <c r="AH23" s="585">
        <v>0</v>
      </c>
      <c r="AI23" s="585">
        <v>0</v>
      </c>
      <c r="AJ23" s="585">
        <v>0</v>
      </c>
      <c r="AK23" s="585">
        <v>0</v>
      </c>
      <c r="AL23" s="585">
        <v>0</v>
      </c>
      <c r="AM23" s="585">
        <v>0</v>
      </c>
      <c r="AN23" s="585">
        <v>0</v>
      </c>
      <c r="AO23" s="585">
        <v>0</v>
      </c>
      <c r="AP23" s="585">
        <v>0</v>
      </c>
      <c r="AQ23" s="585">
        <v>0</v>
      </c>
      <c r="AR23" s="585">
        <v>0</v>
      </c>
      <c r="AS23" s="585">
        <v>0</v>
      </c>
      <c r="AT23" s="585">
        <v>0</v>
      </c>
      <c r="AU23" s="585">
        <v>0</v>
      </c>
      <c r="AV23" s="585">
        <f>SUM(Table61[[#This Row], [je45]]:Table61[[#This Row], [je56]])</f>
        <v>0</v>
      </c>
      <c r="AW23" s="585">
        <v>0</v>
      </c>
      <c r="AX23" s="585">
        <v>0</v>
      </c>
      <c r="AY23" s="585">
        <v>0</v>
      </c>
      <c r="AZ23" s="585">
        <v>0</v>
      </c>
      <c r="BA23" s="585">
        <v>0</v>
      </c>
      <c r="BB23" s="585">
        <v>0</v>
      </c>
      <c r="BC23" s="585">
        <v>0</v>
      </c>
      <c r="BD23" s="585">
        <v>0</v>
      </c>
      <c r="BE23" s="585">
        <v>0</v>
      </c>
      <c r="BF23" s="585">
        <v>0</v>
      </c>
      <c r="BG23" s="585">
        <v>0</v>
      </c>
      <c r="BH23" s="585">
        <v>0</v>
      </c>
      <c r="BI23" s="585">
        <f>Table61[[#This Row], [je58]]+Table61[[#This Row], [je59]]+Table61[[#This Row], [je60]]+Table61[[#This Row], [je61]]</f>
        <v>0</v>
      </c>
      <c r="BJ23" s="585">
        <v>0</v>
      </c>
      <c r="BK23" s="585">
        <v>0</v>
      </c>
      <c r="BL23" s="585">
        <v>0</v>
      </c>
      <c r="BM23" s="585">
        <v>0</v>
      </c>
      <c r="BN23" s="585">
        <f>SUM(Table61[[#This Row], [je63]]:Table61[[#This Row], [je74]])</f>
        <v>0</v>
      </c>
      <c r="BO23" s="585">
        <v>0</v>
      </c>
      <c r="BP23" s="585">
        <v>0</v>
      </c>
      <c r="BQ23" s="585">
        <v>0</v>
      </c>
      <c r="BR23" s="585">
        <v>0</v>
      </c>
      <c r="BS23" s="585">
        <v>0</v>
      </c>
      <c r="BT23" s="585">
        <v>0</v>
      </c>
      <c r="BU23" s="585">
        <v>0</v>
      </c>
      <c r="BV23" s="585">
        <v>0</v>
      </c>
      <c r="BW23" s="585">
        <v>0</v>
      </c>
      <c r="BX23" s="585">
        <v>0</v>
      </c>
      <c r="BY23" s="585">
        <v>0</v>
      </c>
      <c r="BZ23" s="585">
        <v>0</v>
      </c>
      <c r="CA23" s="585">
        <f>SUM(Table61[[#This Row], [je76]]:Table61[[#This Row], [je91]])</f>
        <v>0</v>
      </c>
      <c r="CB23" s="585">
        <v>0</v>
      </c>
      <c r="CC23" s="585">
        <v>0</v>
      </c>
      <c r="CD23" s="585">
        <v>0</v>
      </c>
      <c r="CE23" s="585">
        <v>0</v>
      </c>
      <c r="CF23" s="585">
        <v>0</v>
      </c>
      <c r="CG23" s="585">
        <v>0</v>
      </c>
      <c r="CH23" s="585">
        <v>0</v>
      </c>
      <c r="CI23" s="585">
        <v>0</v>
      </c>
      <c r="CJ23" s="585">
        <v>0</v>
      </c>
      <c r="CK23" s="585">
        <v>0</v>
      </c>
      <c r="CL23" s="585">
        <v>0</v>
      </c>
      <c r="CM23" s="585">
        <v>0</v>
      </c>
      <c r="CN23" s="585">
        <v>0</v>
      </c>
      <c r="CO23" s="585">
        <v>0</v>
      </c>
      <c r="CP23" s="585">
        <v>0</v>
      </c>
      <c r="CQ23" s="585">
        <v>0</v>
      </c>
      <c r="CR23" s="585">
        <f>Table61[[#This Row], [je93]]+Table61[[#This Row], [je94]]</f>
        <v>0</v>
      </c>
      <c r="CS23" s="585">
        <v>0</v>
      </c>
      <c r="CT23" s="585">
        <v>0</v>
      </c>
      <c r="CU23" s="585">
        <f>Table61[[#This Row], [je96]]+Table61[[#This Row], [je97]]+Table61[[#This Row], [je98]]+Table61[[#This Row], [je99]]+Table61[[#This Row], [je100]]</f>
        <v>0</v>
      </c>
      <c r="CV23" s="585">
        <v>0</v>
      </c>
      <c r="CW23" s="585">
        <v>0</v>
      </c>
      <c r="CX23" s="585">
        <v>0</v>
      </c>
      <c r="CY23" s="585">
        <v>0</v>
      </c>
      <c r="CZ23" s="585">
        <v>0</v>
      </c>
      <c r="DA23" s="585">
        <f>Table61[[#This Row], [je102]]+Table61[[#This Row], [je103]]+Table61[[#This Row], [je104]]</f>
        <v>0</v>
      </c>
      <c r="DB23" s="585">
        <v>0</v>
      </c>
      <c r="DC23" s="585">
        <v>0</v>
      </c>
      <c r="DD23" s="585">
        <v>0</v>
      </c>
      <c r="DE23" s="585">
        <f>Table61[[#This Row], [je106]]+Table61[[#This Row], [je107]]+Table61[[#This Row], [je108]]+Table61[[#This Row], [je109]]+Table61[[#This Row], [je110]]</f>
        <v>0</v>
      </c>
      <c r="DF23" s="585">
        <v>0</v>
      </c>
      <c r="DG23" s="585">
        <v>0</v>
      </c>
      <c r="DH23" s="585">
        <v>0</v>
      </c>
      <c r="DI23" s="629">
        <v>0</v>
      </c>
      <c r="DJ23" s="630">
        <v>0</v>
      </c>
    </row>
    <row customHeight="1" ht="22.5">
      <c r="A24" s="582" t="s">
        <v>302</v>
      </c>
      <c r="B24" s="584"/>
      <c r="C24" s="584"/>
      <c r="D24" s="584" t="s">
        <v>303</v>
      </c>
      <c r="E24" s="585">
        <f>Table61[[#This Row], [je2]]+Table61[[#This Row], [je16]]+Table61[[#This Row], [je44]]+Table61[[#This Row], [je62]]+Table61[[#This Row], [je57]]+Table61[[#This Row], [je75]]+Table61[[#This Row], [je92]]+Table61[[#This Row], [je95]]+Table61[[#This Row], [je101]]+Table61[[#This Row], [je105]]</f>
        <v>40232415.65</v>
      </c>
      <c r="F24" s="585">
        <f>SUM(Table61[[#This Row], [je3]]:Table61[[#This Row], [je15]])</f>
        <v>0</v>
      </c>
      <c r="G24" s="585">
        <f>G25</f>
        <v>0</v>
      </c>
      <c r="H24" s="585">
        <f>H25</f>
        <v>0</v>
      </c>
      <c r="I24" s="585">
        <f>I25</f>
        <v>0</v>
      </c>
      <c r="J24" s="585">
        <f>J25</f>
        <v>0</v>
      </c>
      <c r="K24" s="585">
        <f>K25</f>
        <v>0</v>
      </c>
      <c r="L24" s="585">
        <f>L25</f>
        <v>0</v>
      </c>
      <c r="M24" s="585">
        <f>M25</f>
        <v>0</v>
      </c>
      <c r="N24" s="585">
        <f>N25</f>
        <v>0</v>
      </c>
      <c r="O24" s="585">
        <f>O25</f>
        <v>0</v>
      </c>
      <c r="P24" s="585">
        <f>P25</f>
        <v>0</v>
      </c>
      <c r="Q24" s="585">
        <f>Q25</f>
        <v>0</v>
      </c>
      <c r="R24" s="585">
        <f>R25</f>
        <v>0</v>
      </c>
      <c r="S24" s="585">
        <f>S25</f>
        <v>0</v>
      </c>
      <c r="T24" s="585">
        <f>SUM(Table61[[#This Row], [je17]]:Table61[[#This Row], [je43]])</f>
        <v>3484500</v>
      </c>
      <c r="U24" s="585">
        <f>U25</f>
        <v>0</v>
      </c>
      <c r="V24" s="585">
        <f>V25</f>
        <v>0</v>
      </c>
      <c r="W24" s="585">
        <f>W25</f>
        <v>0</v>
      </c>
      <c r="X24" s="585">
        <f>X25</f>
        <v>0</v>
      </c>
      <c r="Y24" s="585">
        <f>Y25</f>
        <v>0</v>
      </c>
      <c r="Z24" s="585">
        <f>Z25</f>
        <v>0</v>
      </c>
      <c r="AA24" s="585">
        <f>AA25</f>
        <v>0</v>
      </c>
      <c r="AB24" s="585">
        <f>AB25</f>
        <v>0</v>
      </c>
      <c r="AC24" s="585">
        <f>AC25</f>
        <v>0</v>
      </c>
      <c r="AD24" s="585">
        <f>AD25</f>
        <v>0</v>
      </c>
      <c r="AE24" s="585">
        <f>AE25</f>
        <v>0</v>
      </c>
      <c r="AF24" s="585">
        <f>AF25</f>
        <v>0</v>
      </c>
      <c r="AG24" s="585">
        <f>AG25</f>
        <v>0</v>
      </c>
      <c r="AH24" s="585">
        <f>AH25</f>
        <v>0</v>
      </c>
      <c r="AI24" s="585">
        <f>AI25</f>
        <v>0</v>
      </c>
      <c r="AJ24" s="585">
        <f>AJ25</f>
        <v>0</v>
      </c>
      <c r="AK24" s="585">
        <f>AK25</f>
        <v>0</v>
      </c>
      <c r="AL24" s="585">
        <f>AL25</f>
        <v>0</v>
      </c>
      <c r="AM24" s="585">
        <f>AM25</f>
        <v>0</v>
      </c>
      <c r="AN24" s="585">
        <f>AN25</f>
        <v>0</v>
      </c>
      <c r="AO24" s="585">
        <f>AO25</f>
        <v>3484500</v>
      </c>
      <c r="AP24" s="585">
        <f>AP25</f>
        <v>0</v>
      </c>
      <c r="AQ24" s="585">
        <f>AQ25</f>
        <v>0</v>
      </c>
      <c r="AR24" s="585">
        <f>AR25</f>
        <v>0</v>
      </c>
      <c r="AS24" s="585">
        <f>AS25</f>
        <v>0</v>
      </c>
      <c r="AT24" s="585">
        <f>AT25</f>
        <v>0</v>
      </c>
      <c r="AU24" s="585">
        <f>AU25</f>
        <v>0</v>
      </c>
      <c r="AV24" s="585">
        <f>SUM(Table61[[#This Row], [je45]]:Table61[[#This Row], [je56]])</f>
        <v>0</v>
      </c>
      <c r="AW24" s="585">
        <f>AW25</f>
        <v>0</v>
      </c>
      <c r="AX24" s="585">
        <f>AX25</f>
        <v>0</v>
      </c>
      <c r="AY24" s="585">
        <f>AY25</f>
        <v>0</v>
      </c>
      <c r="AZ24" s="585">
        <f>AZ25</f>
        <v>0</v>
      </c>
      <c r="BA24" s="585">
        <f>BA25</f>
        <v>0</v>
      </c>
      <c r="BB24" s="585">
        <f>BB25</f>
        <v>0</v>
      </c>
      <c r="BC24" s="585">
        <f>BC25</f>
        <v>0</v>
      </c>
      <c r="BD24" s="585">
        <f>BD25</f>
        <v>0</v>
      </c>
      <c r="BE24" s="585">
        <f>BE25</f>
        <v>0</v>
      </c>
      <c r="BF24" s="585">
        <f>BF25</f>
        <v>0</v>
      </c>
      <c r="BG24" s="585">
        <f>BG25</f>
        <v>0</v>
      </c>
      <c r="BH24" s="585">
        <f>BH25</f>
        <v>0</v>
      </c>
      <c r="BI24" s="585">
        <f>Table61[[#This Row], [je58]]+Table61[[#This Row], [je59]]+Table61[[#This Row], [je60]]+Table61[[#This Row], [je61]]</f>
        <v>0</v>
      </c>
      <c r="BJ24" s="585">
        <f>BJ25</f>
        <v>0</v>
      </c>
      <c r="BK24" s="585">
        <f>BK25</f>
        <v>0</v>
      </c>
      <c r="BL24" s="585">
        <f>BL25</f>
        <v>0</v>
      </c>
      <c r="BM24" s="585">
        <f>BM25</f>
        <v>0</v>
      </c>
      <c r="BN24" s="585">
        <f>SUM(Table61[[#This Row], [je63]]:Table61[[#This Row], [je74]])</f>
        <v>0</v>
      </c>
      <c r="BO24" s="585">
        <f>BO25</f>
        <v>0</v>
      </c>
      <c r="BP24" s="585">
        <f>BP25</f>
        <v>0</v>
      </c>
      <c r="BQ24" s="585">
        <f>BQ25</f>
        <v>0</v>
      </c>
      <c r="BR24" s="585">
        <f>BR25</f>
        <v>0</v>
      </c>
      <c r="BS24" s="585">
        <f>BS25</f>
        <v>0</v>
      </c>
      <c r="BT24" s="585">
        <f>BT25</f>
        <v>0</v>
      </c>
      <c r="BU24" s="585">
        <f>BU25</f>
        <v>0</v>
      </c>
      <c r="BV24" s="585">
        <f>BV25</f>
        <v>0</v>
      </c>
      <c r="BW24" s="585">
        <f>BW25</f>
        <v>0</v>
      </c>
      <c r="BX24" s="585">
        <f>BX25</f>
        <v>0</v>
      </c>
      <c r="BY24" s="585">
        <f>BY25</f>
        <v>0</v>
      </c>
      <c r="BZ24" s="585">
        <f>BZ25</f>
        <v>0</v>
      </c>
      <c r="CA24" s="585">
        <f>SUM(Table61[[#This Row], [je76]]:Table61[[#This Row], [je91]])</f>
        <v>30967915.65</v>
      </c>
      <c r="CB24" s="585">
        <f>CB25</f>
        <v>6141118.53</v>
      </c>
      <c r="CC24" s="585">
        <f>CC25</f>
        <v>0</v>
      </c>
      <c r="CD24" s="585">
        <f>CD25</f>
        <v>0</v>
      </c>
      <c r="CE24" s="585">
        <f>CE25</f>
        <v>24826797.12</v>
      </c>
      <c r="CF24" s="585">
        <f>CF25</f>
        <v>0</v>
      </c>
      <c r="CG24" s="585">
        <f>CG25</f>
        <v>0</v>
      </c>
      <c r="CH24" s="585">
        <f>CH25</f>
        <v>0</v>
      </c>
      <c r="CI24" s="585">
        <f>CI25</f>
        <v>0</v>
      </c>
      <c r="CJ24" s="585">
        <f>CJ25</f>
        <v>0</v>
      </c>
      <c r="CK24" s="585">
        <f>CK25</f>
        <v>0</v>
      </c>
      <c r="CL24" s="585">
        <f>CL25</f>
        <v>0</v>
      </c>
      <c r="CM24" s="585">
        <f>CM25</f>
        <v>0</v>
      </c>
      <c r="CN24" s="585">
        <f>CN25</f>
        <v>0</v>
      </c>
      <c r="CO24" s="585">
        <f>CO25</f>
        <v>0</v>
      </c>
      <c r="CP24" s="585">
        <f>CP25</f>
        <v>0</v>
      </c>
      <c r="CQ24" s="585">
        <f>CQ25</f>
        <v>0</v>
      </c>
      <c r="CR24" s="585">
        <f>Table61[[#This Row], [je93]]+Table61[[#This Row], [je94]]</f>
        <v>0</v>
      </c>
      <c r="CS24" s="585">
        <f>CS25</f>
        <v>0</v>
      </c>
      <c r="CT24" s="585">
        <f>CT25</f>
        <v>0</v>
      </c>
      <c r="CU24" s="585">
        <f>Table61[[#This Row], [je96]]+Table61[[#This Row], [je97]]+Table61[[#This Row], [je98]]+Table61[[#This Row], [je99]]+Table61[[#This Row], [je100]]</f>
        <v>5780000</v>
      </c>
      <c r="CV24" s="585">
        <f>CV25</f>
        <v>0</v>
      </c>
      <c r="CW24" s="585">
        <f>CW25</f>
        <v>0</v>
      </c>
      <c r="CX24" s="585">
        <f>CX25</f>
        <v>0</v>
      </c>
      <c r="CY24" s="585">
        <f>CY25</f>
        <v>0</v>
      </c>
      <c r="CZ24" s="585">
        <f>CZ25</f>
        <v>5780000</v>
      </c>
      <c r="DA24" s="585">
        <f>Table61[[#This Row], [je102]]+Table61[[#This Row], [je103]]+Table61[[#This Row], [je104]]</f>
        <v>0</v>
      </c>
      <c r="DB24" s="585">
        <f>DB25</f>
        <v>0</v>
      </c>
      <c r="DC24" s="585">
        <f>DC25</f>
        <v>0</v>
      </c>
      <c r="DD24" s="585">
        <f>DD25</f>
        <v>0</v>
      </c>
      <c r="DE24" s="585">
        <f>Table61[[#This Row], [je106]]+Table61[[#This Row], [je107]]+Table61[[#This Row], [je108]]+Table61[[#This Row], [je109]]+Table61[[#This Row], [je110]]</f>
        <v>0</v>
      </c>
      <c r="DF24" s="585">
        <f>DF25</f>
        <v>0</v>
      </c>
      <c r="DG24" s="585">
        <f>DG25</f>
        <v>0</v>
      </c>
      <c r="DH24" s="585">
        <f>DH25</f>
        <v>0</v>
      </c>
      <c r="DI24" s="629">
        <f>DI25</f>
        <v>0</v>
      </c>
      <c r="DJ24" s="630">
        <f>DJ25</f>
        <v>0</v>
      </c>
    </row>
    <row customHeight="1" ht="22.5">
      <c r="A25" s="582" t="s">
        <v>304</v>
      </c>
      <c r="B25" s="584"/>
      <c r="C25" s="584"/>
      <c r="D25" s="584" t="s">
        <v>460</v>
      </c>
      <c r="E25" s="585">
        <f>Table61[[#This Row], [je2]]+Table61[[#This Row], [je16]]+Table61[[#This Row], [je44]]+Table61[[#This Row], [je62]]+Table61[[#This Row], [je57]]+Table61[[#This Row], [je75]]+Table61[[#This Row], [je92]]+Table61[[#This Row], [je95]]+Table61[[#This Row], [je101]]+Table61[[#This Row], [je105]]</f>
        <v>40232415.65</v>
      </c>
      <c r="F25" s="585">
        <f>SUM(Table61[[#This Row], [je3]]:Table61[[#This Row], [je15]])</f>
        <v>0</v>
      </c>
      <c r="G25" s="585">
        <f>G26+G27</f>
        <v>0</v>
      </c>
      <c r="H25" s="585">
        <f>H26+H27</f>
        <v>0</v>
      </c>
      <c r="I25" s="585">
        <f>I26+I27</f>
        <v>0</v>
      </c>
      <c r="J25" s="585">
        <f>J26+J27</f>
        <v>0</v>
      </c>
      <c r="K25" s="585">
        <f>K26+K27</f>
        <v>0</v>
      </c>
      <c r="L25" s="585">
        <f>L26+L27</f>
        <v>0</v>
      </c>
      <c r="M25" s="585">
        <f>M26+M27</f>
        <v>0</v>
      </c>
      <c r="N25" s="585">
        <f>N26+N27</f>
        <v>0</v>
      </c>
      <c r="O25" s="585">
        <f>O26+O27</f>
        <v>0</v>
      </c>
      <c r="P25" s="585">
        <f>P26+P27</f>
        <v>0</v>
      </c>
      <c r="Q25" s="585">
        <f>Q26+Q27</f>
        <v>0</v>
      </c>
      <c r="R25" s="585">
        <f>R26+R27</f>
        <v>0</v>
      </c>
      <c r="S25" s="585">
        <f>S26+S27</f>
        <v>0</v>
      </c>
      <c r="T25" s="585">
        <f>SUM(Table61[[#This Row], [je17]]:Table61[[#This Row], [je43]])</f>
        <v>3484500</v>
      </c>
      <c r="U25" s="585">
        <f>U26+U27</f>
        <v>0</v>
      </c>
      <c r="V25" s="585">
        <f>V26+V27</f>
        <v>0</v>
      </c>
      <c r="W25" s="585">
        <f>W26+W27</f>
        <v>0</v>
      </c>
      <c r="X25" s="585">
        <f>X26+X27</f>
        <v>0</v>
      </c>
      <c r="Y25" s="585">
        <f>Y26+Y27</f>
        <v>0</v>
      </c>
      <c r="Z25" s="585">
        <f>Z26+Z27</f>
        <v>0</v>
      </c>
      <c r="AA25" s="585">
        <f>AA26+AA27</f>
        <v>0</v>
      </c>
      <c r="AB25" s="585">
        <f>AB26+AB27</f>
        <v>0</v>
      </c>
      <c r="AC25" s="585">
        <f>AC26+AC27</f>
        <v>0</v>
      </c>
      <c r="AD25" s="585">
        <f>AD26+AD27</f>
        <v>0</v>
      </c>
      <c r="AE25" s="585">
        <f>AE26+AE27</f>
        <v>0</v>
      </c>
      <c r="AF25" s="585">
        <f>AF26+AF27</f>
        <v>0</v>
      </c>
      <c r="AG25" s="585">
        <f>AG26+AG27</f>
        <v>0</v>
      </c>
      <c r="AH25" s="585">
        <f>AH26+AH27</f>
        <v>0</v>
      </c>
      <c r="AI25" s="585">
        <f>AI26+AI27</f>
        <v>0</v>
      </c>
      <c r="AJ25" s="585">
        <f>AJ26+AJ27</f>
        <v>0</v>
      </c>
      <c r="AK25" s="585">
        <f>AK26+AK27</f>
        <v>0</v>
      </c>
      <c r="AL25" s="585">
        <f>AL26+AL27</f>
        <v>0</v>
      </c>
      <c r="AM25" s="585">
        <f>AM26+AM27</f>
        <v>0</v>
      </c>
      <c r="AN25" s="585">
        <f>AN26+AN27</f>
        <v>0</v>
      </c>
      <c r="AO25" s="585">
        <f>AO26+AO27</f>
        <v>3484500</v>
      </c>
      <c r="AP25" s="585">
        <f>AP26+AP27</f>
        <v>0</v>
      </c>
      <c r="AQ25" s="585">
        <f>AQ26+AQ27</f>
        <v>0</v>
      </c>
      <c r="AR25" s="585">
        <f>AR26+AR27</f>
        <v>0</v>
      </c>
      <c r="AS25" s="585">
        <f>AS26+AS27</f>
        <v>0</v>
      </c>
      <c r="AT25" s="585">
        <f>AT26+AT27</f>
        <v>0</v>
      </c>
      <c r="AU25" s="585">
        <f>AU26+AU27</f>
        <v>0</v>
      </c>
      <c r="AV25" s="585">
        <f>SUM(Table61[[#This Row], [je45]]:Table61[[#This Row], [je56]])</f>
        <v>0</v>
      </c>
      <c r="AW25" s="585">
        <f>AW26+AW27</f>
        <v>0</v>
      </c>
      <c r="AX25" s="585">
        <f>AX26+AX27</f>
        <v>0</v>
      </c>
      <c r="AY25" s="585">
        <f>AY26+AY27</f>
        <v>0</v>
      </c>
      <c r="AZ25" s="585">
        <f>AZ26+AZ27</f>
        <v>0</v>
      </c>
      <c r="BA25" s="585">
        <f>BA26+BA27</f>
        <v>0</v>
      </c>
      <c r="BB25" s="585">
        <f>BB26+BB27</f>
        <v>0</v>
      </c>
      <c r="BC25" s="585">
        <f>BC26+BC27</f>
        <v>0</v>
      </c>
      <c r="BD25" s="585">
        <f>BD26+BD27</f>
        <v>0</v>
      </c>
      <c r="BE25" s="585">
        <f>BE26+BE27</f>
        <v>0</v>
      </c>
      <c r="BF25" s="585">
        <f>BF26+BF27</f>
        <v>0</v>
      </c>
      <c r="BG25" s="585">
        <f>BG26+BG27</f>
        <v>0</v>
      </c>
      <c r="BH25" s="585">
        <f>BH26+BH27</f>
        <v>0</v>
      </c>
      <c r="BI25" s="585">
        <f>Table61[[#This Row], [je58]]+Table61[[#This Row], [je59]]+Table61[[#This Row], [je60]]+Table61[[#This Row], [je61]]</f>
        <v>0</v>
      </c>
      <c r="BJ25" s="585">
        <f>BJ26+BJ27</f>
        <v>0</v>
      </c>
      <c r="BK25" s="585">
        <f>BK26+BK27</f>
        <v>0</v>
      </c>
      <c r="BL25" s="585">
        <f>BL26+BL27</f>
        <v>0</v>
      </c>
      <c r="BM25" s="585">
        <f>BM26+BM27</f>
        <v>0</v>
      </c>
      <c r="BN25" s="585">
        <f>SUM(Table61[[#This Row], [je63]]:Table61[[#This Row], [je74]])</f>
        <v>0</v>
      </c>
      <c r="BO25" s="585">
        <f>BO26+BO27</f>
        <v>0</v>
      </c>
      <c r="BP25" s="585">
        <f>BP26+BP27</f>
        <v>0</v>
      </c>
      <c r="BQ25" s="585">
        <f>BQ26+BQ27</f>
        <v>0</v>
      </c>
      <c r="BR25" s="585">
        <f>BR26+BR27</f>
        <v>0</v>
      </c>
      <c r="BS25" s="585">
        <f>BS26+BS27</f>
        <v>0</v>
      </c>
      <c r="BT25" s="585">
        <f>BT26+BT27</f>
        <v>0</v>
      </c>
      <c r="BU25" s="585">
        <f>BU26+BU27</f>
        <v>0</v>
      </c>
      <c r="BV25" s="585">
        <f>BV26+BV27</f>
        <v>0</v>
      </c>
      <c r="BW25" s="585">
        <f>BW26+BW27</f>
        <v>0</v>
      </c>
      <c r="BX25" s="585">
        <f>BX26+BX27</f>
        <v>0</v>
      </c>
      <c r="BY25" s="585">
        <f>BY26+BY27</f>
        <v>0</v>
      </c>
      <c r="BZ25" s="585">
        <f>BZ26+BZ27</f>
        <v>0</v>
      </c>
      <c r="CA25" s="585">
        <f>SUM(Table61[[#This Row], [je76]]:Table61[[#This Row], [je91]])</f>
        <v>30967915.65</v>
      </c>
      <c r="CB25" s="585">
        <f>CB26+CB27</f>
        <v>6141118.53</v>
      </c>
      <c r="CC25" s="585">
        <f>CC26+CC27</f>
        <v>0</v>
      </c>
      <c r="CD25" s="585">
        <f>CD26+CD27</f>
        <v>0</v>
      </c>
      <c r="CE25" s="585">
        <f>CE26+CE27</f>
        <v>24826797.12</v>
      </c>
      <c r="CF25" s="585">
        <f>CF26+CF27</f>
        <v>0</v>
      </c>
      <c r="CG25" s="585">
        <f>CG26+CG27</f>
        <v>0</v>
      </c>
      <c r="CH25" s="585">
        <f>CH26+CH27</f>
        <v>0</v>
      </c>
      <c r="CI25" s="585">
        <f>CI26+CI27</f>
        <v>0</v>
      </c>
      <c r="CJ25" s="585">
        <f>CJ26+CJ27</f>
        <v>0</v>
      </c>
      <c r="CK25" s="585">
        <f>CK26+CK27</f>
        <v>0</v>
      </c>
      <c r="CL25" s="585">
        <f>CL26+CL27</f>
        <v>0</v>
      </c>
      <c r="CM25" s="585">
        <f>CM26+CM27</f>
        <v>0</v>
      </c>
      <c r="CN25" s="585">
        <f>CN26+CN27</f>
        <v>0</v>
      </c>
      <c r="CO25" s="585">
        <f>CO26+CO27</f>
        <v>0</v>
      </c>
      <c r="CP25" s="585">
        <f>CP26+CP27</f>
        <v>0</v>
      </c>
      <c r="CQ25" s="585">
        <f>CQ26+CQ27</f>
        <v>0</v>
      </c>
      <c r="CR25" s="585">
        <f>Table61[[#This Row], [je93]]+Table61[[#This Row], [je94]]</f>
        <v>0</v>
      </c>
      <c r="CS25" s="585">
        <f>CS26+CS27</f>
        <v>0</v>
      </c>
      <c r="CT25" s="585">
        <f>CT26+CT27</f>
        <v>0</v>
      </c>
      <c r="CU25" s="585">
        <f>Table61[[#This Row], [je96]]+Table61[[#This Row], [je97]]+Table61[[#This Row], [je98]]+Table61[[#This Row], [je99]]+Table61[[#This Row], [je100]]</f>
        <v>5780000</v>
      </c>
      <c r="CV25" s="585">
        <f>CV26+CV27</f>
        <v>0</v>
      </c>
      <c r="CW25" s="585">
        <f>CW26+CW27</f>
        <v>0</v>
      </c>
      <c r="CX25" s="585">
        <f>CX26+CX27</f>
        <v>0</v>
      </c>
      <c r="CY25" s="585">
        <f>CY26+CY27</f>
        <v>0</v>
      </c>
      <c r="CZ25" s="585">
        <f>CZ26+CZ27</f>
        <v>5780000</v>
      </c>
      <c r="DA25" s="585">
        <f>Table61[[#This Row], [je102]]+Table61[[#This Row], [je103]]+Table61[[#This Row], [je104]]</f>
        <v>0</v>
      </c>
      <c r="DB25" s="585">
        <f>DB26+DB27</f>
        <v>0</v>
      </c>
      <c r="DC25" s="585">
        <f>DC26+DC27</f>
        <v>0</v>
      </c>
      <c r="DD25" s="585">
        <f>DD26+DD27</f>
        <v>0</v>
      </c>
      <c r="DE25" s="585">
        <f>Table61[[#This Row], [je106]]+Table61[[#This Row], [je107]]+Table61[[#This Row], [je108]]+Table61[[#This Row], [je109]]+Table61[[#This Row], [je110]]</f>
        <v>0</v>
      </c>
      <c r="DF25" s="585">
        <f>DF26+DF27</f>
        <v>0</v>
      </c>
      <c r="DG25" s="585">
        <f>DG26+DG27</f>
        <v>0</v>
      </c>
      <c r="DH25" s="585">
        <f>DH26+DH27</f>
        <v>0</v>
      </c>
      <c r="DI25" s="629">
        <f>DI26+DI27</f>
        <v>0</v>
      </c>
      <c r="DJ25" s="630">
        <f>DJ26+DJ27</f>
        <v>0</v>
      </c>
    </row>
    <row customHeight="1" ht="22.5">
      <c r="A26" s="588" t="s">
        <v>306</v>
      </c>
      <c r="B26" s="590"/>
      <c r="C26" s="590"/>
      <c r="D26" s="590" t="s">
        <v>461</v>
      </c>
      <c r="E26" s="585">
        <f>Table61[[#This Row], [je2]]+Table61[[#This Row], [je16]]+Table61[[#This Row], [je44]]+Table61[[#This Row], [je62]]+Table61[[#This Row], [je57]]+Table61[[#This Row], [je75]]+Table61[[#This Row], [je92]]+Table61[[#This Row], [je95]]+Table61[[#This Row], [je101]]+Table61[[#This Row], [je105]]</f>
        <v>12462502</v>
      </c>
      <c r="F26" s="585">
        <f>SUM(Table61[[#This Row], [je3]]:Table61[[#This Row], [je15]])</f>
        <v>0</v>
      </c>
      <c r="G26" s="585">
        <v>0</v>
      </c>
      <c r="H26" s="585">
        <v>0</v>
      </c>
      <c r="I26" s="585">
        <v>0</v>
      </c>
      <c r="J26" s="585">
        <v>0</v>
      </c>
      <c r="K26" s="585">
        <v>0</v>
      </c>
      <c r="L26" s="585">
        <v>0</v>
      </c>
      <c r="M26" s="585">
        <v>0</v>
      </c>
      <c r="N26" s="585">
        <v>0</v>
      </c>
      <c r="O26" s="585">
        <v>0</v>
      </c>
      <c r="P26" s="585">
        <v>0</v>
      </c>
      <c r="Q26" s="585">
        <v>0</v>
      </c>
      <c r="R26" s="585">
        <v>0</v>
      </c>
      <c r="S26" s="585">
        <v>0</v>
      </c>
      <c r="T26" s="585">
        <f>SUM(Table61[[#This Row], [je17]]:Table61[[#This Row], [je43]])</f>
        <v>0</v>
      </c>
      <c r="U26" s="585">
        <v>0</v>
      </c>
      <c r="V26" s="585">
        <v>0</v>
      </c>
      <c r="W26" s="585">
        <v>0</v>
      </c>
      <c r="X26" s="585">
        <v>0</v>
      </c>
      <c r="Y26" s="585">
        <v>0</v>
      </c>
      <c r="Z26" s="585">
        <v>0</v>
      </c>
      <c r="AA26" s="585">
        <v>0</v>
      </c>
      <c r="AB26" s="585">
        <v>0</v>
      </c>
      <c r="AC26" s="585">
        <v>0</v>
      </c>
      <c r="AD26" s="585">
        <v>0</v>
      </c>
      <c r="AE26" s="585">
        <v>0</v>
      </c>
      <c r="AF26" s="585">
        <v>0</v>
      </c>
      <c r="AG26" s="585">
        <v>0</v>
      </c>
      <c r="AH26" s="585">
        <v>0</v>
      </c>
      <c r="AI26" s="585">
        <v>0</v>
      </c>
      <c r="AJ26" s="585">
        <v>0</v>
      </c>
      <c r="AK26" s="585">
        <v>0</v>
      </c>
      <c r="AL26" s="585">
        <v>0</v>
      </c>
      <c r="AM26" s="585">
        <v>0</v>
      </c>
      <c r="AN26" s="585">
        <v>0</v>
      </c>
      <c r="AO26" s="585">
        <v>0</v>
      </c>
      <c r="AP26" s="585">
        <v>0</v>
      </c>
      <c r="AQ26" s="585">
        <v>0</v>
      </c>
      <c r="AR26" s="585">
        <v>0</v>
      </c>
      <c r="AS26" s="585">
        <v>0</v>
      </c>
      <c r="AT26" s="585">
        <v>0</v>
      </c>
      <c r="AU26" s="585">
        <v>0</v>
      </c>
      <c r="AV26" s="585">
        <f>SUM(Table61[[#This Row], [je45]]:Table61[[#This Row], [je56]])</f>
        <v>0</v>
      </c>
      <c r="AW26" s="585">
        <v>0</v>
      </c>
      <c r="AX26" s="585">
        <v>0</v>
      </c>
      <c r="AY26" s="585">
        <v>0</v>
      </c>
      <c r="AZ26" s="585">
        <v>0</v>
      </c>
      <c r="BA26" s="585">
        <v>0</v>
      </c>
      <c r="BB26" s="585">
        <v>0</v>
      </c>
      <c r="BC26" s="585">
        <v>0</v>
      </c>
      <c r="BD26" s="585">
        <v>0</v>
      </c>
      <c r="BE26" s="585">
        <v>0</v>
      </c>
      <c r="BF26" s="585">
        <v>0</v>
      </c>
      <c r="BG26" s="585">
        <v>0</v>
      </c>
      <c r="BH26" s="585">
        <v>0</v>
      </c>
      <c r="BI26" s="585">
        <f>Table61[[#This Row], [je58]]+Table61[[#This Row], [je59]]+Table61[[#This Row], [je60]]+Table61[[#This Row], [je61]]</f>
        <v>0</v>
      </c>
      <c r="BJ26" s="585">
        <v>0</v>
      </c>
      <c r="BK26" s="585">
        <v>0</v>
      </c>
      <c r="BL26" s="585">
        <v>0</v>
      </c>
      <c r="BM26" s="585">
        <v>0</v>
      </c>
      <c r="BN26" s="585">
        <f>SUM(Table61[[#This Row], [je63]]:Table61[[#This Row], [je74]])</f>
        <v>0</v>
      </c>
      <c r="BO26" s="585">
        <v>0</v>
      </c>
      <c r="BP26" s="585">
        <v>0</v>
      </c>
      <c r="BQ26" s="585">
        <v>0</v>
      </c>
      <c r="BR26" s="585">
        <v>0</v>
      </c>
      <c r="BS26" s="585">
        <v>0</v>
      </c>
      <c r="BT26" s="585">
        <v>0</v>
      </c>
      <c r="BU26" s="585">
        <v>0</v>
      </c>
      <c r="BV26" s="585">
        <v>0</v>
      </c>
      <c r="BW26" s="585">
        <v>0</v>
      </c>
      <c r="BX26" s="585">
        <v>0</v>
      </c>
      <c r="BY26" s="585">
        <v>0</v>
      </c>
      <c r="BZ26" s="585">
        <v>0</v>
      </c>
      <c r="CA26" s="585">
        <f>SUM(Table61[[#This Row], [je76]]:Table61[[#This Row], [je91]])</f>
        <v>12462502</v>
      </c>
      <c r="CB26" s="585">
        <v>0</v>
      </c>
      <c r="CC26" s="585">
        <v>0</v>
      </c>
      <c r="CD26" s="585">
        <v>0</v>
      </c>
      <c r="CE26" s="585">
        <v>12462502</v>
      </c>
      <c r="CF26" s="585">
        <v>0</v>
      </c>
      <c r="CG26" s="585">
        <v>0</v>
      </c>
      <c r="CH26" s="585">
        <v>0</v>
      </c>
      <c r="CI26" s="585">
        <v>0</v>
      </c>
      <c r="CJ26" s="585">
        <v>0</v>
      </c>
      <c r="CK26" s="585">
        <v>0</v>
      </c>
      <c r="CL26" s="585">
        <v>0</v>
      </c>
      <c r="CM26" s="585">
        <v>0</v>
      </c>
      <c r="CN26" s="585">
        <v>0</v>
      </c>
      <c r="CO26" s="585">
        <v>0</v>
      </c>
      <c r="CP26" s="585">
        <v>0</v>
      </c>
      <c r="CQ26" s="585">
        <v>0</v>
      </c>
      <c r="CR26" s="585">
        <f>Table61[[#This Row], [je93]]+Table61[[#This Row], [je94]]</f>
        <v>0</v>
      </c>
      <c r="CS26" s="585">
        <v>0</v>
      </c>
      <c r="CT26" s="585">
        <v>0</v>
      </c>
      <c r="CU26" s="585">
        <f>Table61[[#This Row], [je96]]+Table61[[#This Row], [je97]]+Table61[[#This Row], [je98]]+Table61[[#This Row], [je99]]+Table61[[#This Row], [je100]]</f>
        <v>0</v>
      </c>
      <c r="CV26" s="585">
        <v>0</v>
      </c>
      <c r="CW26" s="585">
        <v>0</v>
      </c>
      <c r="CX26" s="585">
        <v>0</v>
      </c>
      <c r="CY26" s="585">
        <v>0</v>
      </c>
      <c r="CZ26" s="585">
        <v>0</v>
      </c>
      <c r="DA26" s="585">
        <f>Table61[[#This Row], [je102]]+Table61[[#This Row], [je103]]+Table61[[#This Row], [je104]]</f>
        <v>0</v>
      </c>
      <c r="DB26" s="585">
        <v>0</v>
      </c>
      <c r="DC26" s="585">
        <v>0</v>
      </c>
      <c r="DD26" s="585">
        <v>0</v>
      </c>
      <c r="DE26" s="585">
        <f>Table61[[#This Row], [je106]]+Table61[[#This Row], [je107]]+Table61[[#This Row], [je108]]+Table61[[#This Row], [je109]]+Table61[[#This Row], [je110]]</f>
        <v>0</v>
      </c>
      <c r="DF26" s="585">
        <v>0</v>
      </c>
      <c r="DG26" s="585">
        <v>0</v>
      </c>
      <c r="DH26" s="585">
        <v>0</v>
      </c>
      <c r="DI26" s="629">
        <v>0</v>
      </c>
      <c r="DJ26" s="630">
        <v>0</v>
      </c>
    </row>
    <row customHeight="1" ht="22.5">
      <c r="A27" s="588" t="s">
        <v>308</v>
      </c>
      <c r="B27" s="590"/>
      <c r="C27" s="590"/>
      <c r="D27" s="590" t="s">
        <v>462</v>
      </c>
      <c r="E27" s="585">
        <f>Table61[[#This Row], [je2]]+Table61[[#This Row], [je16]]+Table61[[#This Row], [je44]]+Table61[[#This Row], [je62]]+Table61[[#This Row], [je57]]+Table61[[#This Row], [je75]]+Table61[[#This Row], [je92]]+Table61[[#This Row], [je95]]+Table61[[#This Row], [je101]]+Table61[[#This Row], [je105]]</f>
        <v>27769913.65</v>
      </c>
      <c r="F27" s="585">
        <f>SUM(Table61[[#This Row], [je3]]:Table61[[#This Row], [je15]])</f>
        <v>0</v>
      </c>
      <c r="G27" s="585">
        <v>0</v>
      </c>
      <c r="H27" s="585">
        <v>0</v>
      </c>
      <c r="I27" s="585">
        <v>0</v>
      </c>
      <c r="J27" s="585">
        <v>0</v>
      </c>
      <c r="K27" s="585">
        <v>0</v>
      </c>
      <c r="L27" s="585">
        <v>0</v>
      </c>
      <c r="M27" s="585">
        <v>0</v>
      </c>
      <c r="N27" s="585">
        <v>0</v>
      </c>
      <c r="O27" s="585">
        <v>0</v>
      </c>
      <c r="P27" s="585">
        <v>0</v>
      </c>
      <c r="Q27" s="585">
        <v>0</v>
      </c>
      <c r="R27" s="585">
        <v>0</v>
      </c>
      <c r="S27" s="585">
        <v>0</v>
      </c>
      <c r="T27" s="585">
        <f>SUM(Table61[[#This Row], [je17]]:Table61[[#This Row], [je43]])</f>
        <v>3484500</v>
      </c>
      <c r="U27" s="585">
        <v>0</v>
      </c>
      <c r="V27" s="585">
        <v>0</v>
      </c>
      <c r="W27" s="585">
        <v>0</v>
      </c>
      <c r="X27" s="585">
        <v>0</v>
      </c>
      <c r="Y27" s="585">
        <v>0</v>
      </c>
      <c r="Z27" s="585">
        <v>0</v>
      </c>
      <c r="AA27" s="585">
        <v>0</v>
      </c>
      <c r="AB27" s="585">
        <v>0</v>
      </c>
      <c r="AC27" s="585">
        <v>0</v>
      </c>
      <c r="AD27" s="585">
        <v>0</v>
      </c>
      <c r="AE27" s="585">
        <v>0</v>
      </c>
      <c r="AF27" s="585">
        <v>0</v>
      </c>
      <c r="AG27" s="585">
        <v>0</v>
      </c>
      <c r="AH27" s="585">
        <v>0</v>
      </c>
      <c r="AI27" s="585">
        <v>0</v>
      </c>
      <c r="AJ27" s="585">
        <v>0</v>
      </c>
      <c r="AK27" s="585">
        <v>0</v>
      </c>
      <c r="AL27" s="585">
        <v>0</v>
      </c>
      <c r="AM27" s="585">
        <v>0</v>
      </c>
      <c r="AN27" s="585">
        <v>0</v>
      </c>
      <c r="AO27" s="585">
        <v>3484500</v>
      </c>
      <c r="AP27" s="585">
        <v>0</v>
      </c>
      <c r="AQ27" s="585">
        <v>0</v>
      </c>
      <c r="AR27" s="585">
        <v>0</v>
      </c>
      <c r="AS27" s="585">
        <v>0</v>
      </c>
      <c r="AT27" s="585">
        <v>0</v>
      </c>
      <c r="AU27" s="585">
        <v>0</v>
      </c>
      <c r="AV27" s="585">
        <f>SUM(Table61[[#This Row], [je45]]:Table61[[#This Row], [je56]])</f>
        <v>0</v>
      </c>
      <c r="AW27" s="585">
        <v>0</v>
      </c>
      <c r="AX27" s="585">
        <v>0</v>
      </c>
      <c r="AY27" s="585">
        <v>0</v>
      </c>
      <c r="AZ27" s="585">
        <v>0</v>
      </c>
      <c r="BA27" s="585">
        <v>0</v>
      </c>
      <c r="BB27" s="585">
        <v>0</v>
      </c>
      <c r="BC27" s="585">
        <v>0</v>
      </c>
      <c r="BD27" s="585">
        <v>0</v>
      </c>
      <c r="BE27" s="585">
        <v>0</v>
      </c>
      <c r="BF27" s="585">
        <v>0</v>
      </c>
      <c r="BG27" s="585">
        <v>0</v>
      </c>
      <c r="BH27" s="585">
        <v>0</v>
      </c>
      <c r="BI27" s="585">
        <f>Table61[[#This Row], [je58]]+Table61[[#This Row], [je59]]+Table61[[#This Row], [je60]]+Table61[[#This Row], [je61]]</f>
        <v>0</v>
      </c>
      <c r="BJ27" s="585">
        <v>0</v>
      </c>
      <c r="BK27" s="585">
        <v>0</v>
      </c>
      <c r="BL27" s="585">
        <v>0</v>
      </c>
      <c r="BM27" s="585">
        <v>0</v>
      </c>
      <c r="BN27" s="585">
        <f>SUM(Table61[[#This Row], [je63]]:Table61[[#This Row], [je74]])</f>
        <v>0</v>
      </c>
      <c r="BO27" s="585">
        <v>0</v>
      </c>
      <c r="BP27" s="585">
        <v>0</v>
      </c>
      <c r="BQ27" s="585">
        <v>0</v>
      </c>
      <c r="BR27" s="585">
        <v>0</v>
      </c>
      <c r="BS27" s="585">
        <v>0</v>
      </c>
      <c r="BT27" s="585">
        <v>0</v>
      </c>
      <c r="BU27" s="585">
        <v>0</v>
      </c>
      <c r="BV27" s="585">
        <v>0</v>
      </c>
      <c r="BW27" s="585">
        <v>0</v>
      </c>
      <c r="BX27" s="585">
        <v>0</v>
      </c>
      <c r="BY27" s="585">
        <v>0</v>
      </c>
      <c r="BZ27" s="585">
        <v>0</v>
      </c>
      <c r="CA27" s="585">
        <f>SUM(Table61[[#This Row], [je76]]:Table61[[#This Row], [je91]])</f>
        <v>18505413.65</v>
      </c>
      <c r="CB27" s="585">
        <v>6141118.53</v>
      </c>
      <c r="CC27" s="585">
        <v>0</v>
      </c>
      <c r="CD27" s="585">
        <v>0</v>
      </c>
      <c r="CE27" s="585">
        <v>12364295.12</v>
      </c>
      <c r="CF27" s="585">
        <v>0</v>
      </c>
      <c r="CG27" s="585">
        <v>0</v>
      </c>
      <c r="CH27" s="585">
        <v>0</v>
      </c>
      <c r="CI27" s="585">
        <v>0</v>
      </c>
      <c r="CJ27" s="585">
        <v>0</v>
      </c>
      <c r="CK27" s="585">
        <v>0</v>
      </c>
      <c r="CL27" s="585">
        <v>0</v>
      </c>
      <c r="CM27" s="585">
        <v>0</v>
      </c>
      <c r="CN27" s="585">
        <v>0</v>
      </c>
      <c r="CO27" s="585">
        <v>0</v>
      </c>
      <c r="CP27" s="585">
        <v>0</v>
      </c>
      <c r="CQ27" s="585">
        <v>0</v>
      </c>
      <c r="CR27" s="585">
        <f>Table61[[#This Row], [je93]]+Table61[[#This Row], [je94]]</f>
        <v>0</v>
      </c>
      <c r="CS27" s="585">
        <v>0</v>
      </c>
      <c r="CT27" s="585">
        <v>0</v>
      </c>
      <c r="CU27" s="585">
        <f>Table61[[#This Row], [je96]]+Table61[[#This Row], [je97]]+Table61[[#This Row], [je98]]+Table61[[#This Row], [je99]]+Table61[[#This Row], [je100]]</f>
        <v>5780000</v>
      </c>
      <c r="CV27" s="585">
        <v>0</v>
      </c>
      <c r="CW27" s="585">
        <v>0</v>
      </c>
      <c r="CX27" s="585">
        <v>0</v>
      </c>
      <c r="CY27" s="585">
        <v>0</v>
      </c>
      <c r="CZ27" s="585">
        <v>5780000</v>
      </c>
      <c r="DA27" s="585">
        <f>Table61[[#This Row], [je102]]+Table61[[#This Row], [je103]]+Table61[[#This Row], [je104]]</f>
        <v>0</v>
      </c>
      <c r="DB27" s="585">
        <v>0</v>
      </c>
      <c r="DC27" s="585">
        <v>0</v>
      </c>
      <c r="DD27" s="585">
        <v>0</v>
      </c>
      <c r="DE27" s="585">
        <f>Table61[[#This Row], [je106]]+Table61[[#This Row], [je107]]+Table61[[#This Row], [je108]]+Table61[[#This Row], [je109]]+Table61[[#This Row], [je110]]</f>
        <v>0</v>
      </c>
      <c r="DF27" s="585">
        <v>0</v>
      </c>
      <c r="DG27" s="585">
        <v>0</v>
      </c>
      <c r="DH27" s="585">
        <v>0</v>
      </c>
      <c r="DI27" s="629">
        <v>0</v>
      </c>
      <c r="DJ27" s="630">
        <v>0</v>
      </c>
    </row>
    <row customHeight="1" ht="22.5">
      <c r="A28" s="582" t="s">
        <v>310</v>
      </c>
      <c r="B28" s="584"/>
      <c r="C28" s="584"/>
      <c r="D28" s="584" t="s">
        <v>311</v>
      </c>
      <c r="E28" s="585">
        <f>Table61[[#This Row], [je2]]+Table61[[#This Row], [je16]]+Table61[[#This Row], [je44]]+Table61[[#This Row], [je62]]+Table61[[#This Row], [je57]]+Table61[[#This Row], [je75]]+Table61[[#This Row], [je92]]+Table61[[#This Row], [je95]]+Table61[[#This Row], [je101]]+Table61[[#This Row], [je105]]</f>
        <v>443247</v>
      </c>
      <c r="F28" s="585">
        <f>SUM(Table61[[#This Row], [je3]]:Table61[[#This Row], [je15]])</f>
        <v>0</v>
      </c>
      <c r="G28" s="585">
        <f>G29</f>
        <v>0</v>
      </c>
      <c r="H28" s="585">
        <f>H29</f>
        <v>0</v>
      </c>
      <c r="I28" s="585">
        <f>I29</f>
        <v>0</v>
      </c>
      <c r="J28" s="585">
        <f>J29</f>
        <v>0</v>
      </c>
      <c r="K28" s="585">
        <f>K29</f>
        <v>0</v>
      </c>
      <c r="L28" s="585">
        <f>L29</f>
        <v>0</v>
      </c>
      <c r="M28" s="585">
        <f>M29</f>
        <v>0</v>
      </c>
      <c r="N28" s="585">
        <f>N29</f>
        <v>0</v>
      </c>
      <c r="O28" s="585">
        <f>O29</f>
        <v>0</v>
      </c>
      <c r="P28" s="585">
        <f>P29</f>
        <v>0</v>
      </c>
      <c r="Q28" s="585">
        <f>Q29</f>
        <v>0</v>
      </c>
      <c r="R28" s="585">
        <f>R29</f>
        <v>0</v>
      </c>
      <c r="S28" s="585">
        <f>S29</f>
        <v>0</v>
      </c>
      <c r="T28" s="585">
        <f>SUM(Table61[[#This Row], [je17]]:Table61[[#This Row], [je43]])</f>
        <v>111582</v>
      </c>
      <c r="U28" s="585">
        <f>U29</f>
        <v>0</v>
      </c>
      <c r="V28" s="585">
        <f>V29</f>
        <v>0</v>
      </c>
      <c r="W28" s="585">
        <f>W29</f>
        <v>0</v>
      </c>
      <c r="X28" s="585">
        <f>X29</f>
        <v>0</v>
      </c>
      <c r="Y28" s="585">
        <f>Y29</f>
        <v>0</v>
      </c>
      <c r="Z28" s="585">
        <f>Z29</f>
        <v>0</v>
      </c>
      <c r="AA28" s="585">
        <f>AA29</f>
        <v>0</v>
      </c>
      <c r="AB28" s="585">
        <f>AB29</f>
        <v>0</v>
      </c>
      <c r="AC28" s="585">
        <f>AC29</f>
        <v>0</v>
      </c>
      <c r="AD28" s="585">
        <f>AD29</f>
        <v>0</v>
      </c>
      <c r="AE28" s="585">
        <f>AE29</f>
        <v>0</v>
      </c>
      <c r="AF28" s="585">
        <f>AF29</f>
        <v>0</v>
      </c>
      <c r="AG28" s="585">
        <f>AG29</f>
        <v>0</v>
      </c>
      <c r="AH28" s="585">
        <f>AH29</f>
        <v>0</v>
      </c>
      <c r="AI28" s="585">
        <f>AI29</f>
        <v>3720</v>
      </c>
      <c r="AJ28" s="585">
        <f>AJ29</f>
        <v>0</v>
      </c>
      <c r="AK28" s="585">
        <f>AK29</f>
        <v>0</v>
      </c>
      <c r="AL28" s="585">
        <f>AL29</f>
        <v>0</v>
      </c>
      <c r="AM28" s="585">
        <f>AM29</f>
        <v>0</v>
      </c>
      <c r="AN28" s="585">
        <f>AN29</f>
        <v>0</v>
      </c>
      <c r="AO28" s="585">
        <f>AO29</f>
        <v>0</v>
      </c>
      <c r="AP28" s="585">
        <f>AP29</f>
        <v>0</v>
      </c>
      <c r="AQ28" s="585">
        <f>AQ29</f>
        <v>0</v>
      </c>
      <c r="AR28" s="585">
        <f>AR29</f>
        <v>0</v>
      </c>
      <c r="AS28" s="585">
        <f>AS29</f>
        <v>0</v>
      </c>
      <c r="AT28" s="585">
        <f>AT29</f>
        <v>0</v>
      </c>
      <c r="AU28" s="585">
        <f>AU29</f>
        <v>107862</v>
      </c>
      <c r="AV28" s="585">
        <f>SUM(Table61[[#This Row], [je45]]:Table61[[#This Row], [je56]])</f>
        <v>0</v>
      </c>
      <c r="AW28" s="585">
        <f>AW29</f>
        <v>0</v>
      </c>
      <c r="AX28" s="585">
        <f>AX29</f>
        <v>0</v>
      </c>
      <c r="AY28" s="585">
        <f>AY29</f>
        <v>0</v>
      </c>
      <c r="AZ28" s="585">
        <f>AZ29</f>
        <v>0</v>
      </c>
      <c r="BA28" s="585">
        <f>BA29</f>
        <v>0</v>
      </c>
      <c r="BB28" s="585">
        <f>BB29</f>
        <v>0</v>
      </c>
      <c r="BC28" s="585">
        <f>BC29</f>
        <v>0</v>
      </c>
      <c r="BD28" s="585">
        <f>BD29</f>
        <v>0</v>
      </c>
      <c r="BE28" s="585">
        <f>BE29</f>
        <v>0</v>
      </c>
      <c r="BF28" s="585">
        <f>BF29</f>
        <v>0</v>
      </c>
      <c r="BG28" s="585">
        <f>BG29</f>
        <v>0</v>
      </c>
      <c r="BH28" s="585">
        <f>BH29</f>
        <v>0</v>
      </c>
      <c r="BI28" s="585">
        <f>Table61[[#This Row], [je58]]+Table61[[#This Row], [je59]]+Table61[[#This Row], [je60]]+Table61[[#This Row], [je61]]</f>
        <v>0</v>
      </c>
      <c r="BJ28" s="585">
        <f>BJ29</f>
        <v>0</v>
      </c>
      <c r="BK28" s="585">
        <f>BK29</f>
        <v>0</v>
      </c>
      <c r="BL28" s="585">
        <f>BL29</f>
        <v>0</v>
      </c>
      <c r="BM28" s="585">
        <f>BM29</f>
        <v>0</v>
      </c>
      <c r="BN28" s="585">
        <f>SUM(Table61[[#This Row], [je63]]:Table61[[#This Row], [je74]])</f>
        <v>0</v>
      </c>
      <c r="BO28" s="585">
        <f>BO29</f>
        <v>0</v>
      </c>
      <c r="BP28" s="585">
        <f>BP29</f>
        <v>0</v>
      </c>
      <c r="BQ28" s="585">
        <f>BQ29</f>
        <v>0</v>
      </c>
      <c r="BR28" s="585">
        <f>BR29</f>
        <v>0</v>
      </c>
      <c r="BS28" s="585">
        <f>BS29</f>
        <v>0</v>
      </c>
      <c r="BT28" s="585">
        <f>BT29</f>
        <v>0</v>
      </c>
      <c r="BU28" s="585">
        <f>BU29</f>
        <v>0</v>
      </c>
      <c r="BV28" s="585">
        <f>BV29</f>
        <v>0</v>
      </c>
      <c r="BW28" s="585">
        <f>BW29</f>
        <v>0</v>
      </c>
      <c r="BX28" s="585">
        <f>BX29</f>
        <v>0</v>
      </c>
      <c r="BY28" s="585">
        <f>BY29</f>
        <v>0</v>
      </c>
      <c r="BZ28" s="585">
        <f>BZ29</f>
        <v>0</v>
      </c>
      <c r="CA28" s="585">
        <f>SUM(Table61[[#This Row], [je76]]:Table61[[#This Row], [je91]])</f>
        <v>331665</v>
      </c>
      <c r="CB28" s="585">
        <f>CB29</f>
        <v>0</v>
      </c>
      <c r="CC28" s="585">
        <f>CC29</f>
        <v>60000</v>
      </c>
      <c r="CD28" s="585">
        <f>CD29</f>
        <v>271665</v>
      </c>
      <c r="CE28" s="585">
        <f>CE29</f>
        <v>0</v>
      </c>
      <c r="CF28" s="585">
        <f>CF29</f>
        <v>0</v>
      </c>
      <c r="CG28" s="585">
        <f>CG29</f>
        <v>0</v>
      </c>
      <c r="CH28" s="585">
        <f>CH29</f>
        <v>0</v>
      </c>
      <c r="CI28" s="585">
        <f>CI29</f>
        <v>0</v>
      </c>
      <c r="CJ28" s="585">
        <f>CJ29</f>
        <v>0</v>
      </c>
      <c r="CK28" s="585">
        <f>CK29</f>
        <v>0</v>
      </c>
      <c r="CL28" s="585">
        <f>CL29</f>
        <v>0</v>
      </c>
      <c r="CM28" s="585">
        <f>CM29</f>
        <v>0</v>
      </c>
      <c r="CN28" s="585">
        <f>CN29</f>
        <v>0</v>
      </c>
      <c r="CO28" s="585">
        <f>CO29</f>
        <v>0</v>
      </c>
      <c r="CP28" s="585">
        <f>CP29</f>
        <v>0</v>
      </c>
      <c r="CQ28" s="585">
        <f>CQ29</f>
        <v>0</v>
      </c>
      <c r="CR28" s="585">
        <f>Table61[[#This Row], [je93]]+Table61[[#This Row], [je94]]</f>
        <v>0</v>
      </c>
      <c r="CS28" s="585">
        <f>CS29</f>
        <v>0</v>
      </c>
      <c r="CT28" s="585">
        <f>CT29</f>
        <v>0</v>
      </c>
      <c r="CU28" s="585">
        <f>Table61[[#This Row], [je96]]+Table61[[#This Row], [je97]]+Table61[[#This Row], [je98]]+Table61[[#This Row], [je99]]+Table61[[#This Row], [je100]]</f>
        <v>0</v>
      </c>
      <c r="CV28" s="585">
        <f>CV29</f>
        <v>0</v>
      </c>
      <c r="CW28" s="585">
        <f>CW29</f>
        <v>0</v>
      </c>
      <c r="CX28" s="585">
        <f>CX29</f>
        <v>0</v>
      </c>
      <c r="CY28" s="585">
        <f>CY29</f>
        <v>0</v>
      </c>
      <c r="CZ28" s="585">
        <f>CZ29</f>
        <v>0</v>
      </c>
      <c r="DA28" s="585">
        <f>Table61[[#This Row], [je102]]+Table61[[#This Row], [je103]]+Table61[[#This Row], [je104]]</f>
        <v>0</v>
      </c>
      <c r="DB28" s="585">
        <f>DB29</f>
        <v>0</v>
      </c>
      <c r="DC28" s="585">
        <f>DC29</f>
        <v>0</v>
      </c>
      <c r="DD28" s="585">
        <f>DD29</f>
        <v>0</v>
      </c>
      <c r="DE28" s="585">
        <f>Table61[[#This Row], [je106]]+Table61[[#This Row], [je107]]+Table61[[#This Row], [je108]]+Table61[[#This Row], [je109]]+Table61[[#This Row], [je110]]</f>
        <v>0</v>
      </c>
      <c r="DF28" s="585">
        <f>DF29</f>
        <v>0</v>
      </c>
      <c r="DG28" s="585">
        <f>DG29</f>
        <v>0</v>
      </c>
      <c r="DH28" s="585">
        <f>DH29</f>
        <v>0</v>
      </c>
      <c r="DI28" s="629">
        <f>DI29</f>
        <v>0</v>
      </c>
      <c r="DJ28" s="630">
        <f>DJ29</f>
        <v>0</v>
      </c>
    </row>
    <row customHeight="1" ht="22.5">
      <c r="A29" s="582" t="s">
        <v>312</v>
      </c>
      <c r="B29" s="584"/>
      <c r="C29" s="584"/>
      <c r="D29" s="584" t="s">
        <v>463</v>
      </c>
      <c r="E29" s="585">
        <f>Table61[[#This Row], [je2]]+Table61[[#This Row], [je16]]+Table61[[#This Row], [je44]]+Table61[[#This Row], [je62]]+Table61[[#This Row], [je57]]+Table61[[#This Row], [je75]]+Table61[[#This Row], [je92]]+Table61[[#This Row], [je95]]+Table61[[#This Row], [je101]]+Table61[[#This Row], [je105]]</f>
        <v>443247</v>
      </c>
      <c r="F29" s="585">
        <f>SUM(Table61[[#This Row], [je3]]:Table61[[#This Row], [je15]])</f>
        <v>0</v>
      </c>
      <c r="G29" s="585">
        <f>G30</f>
        <v>0</v>
      </c>
      <c r="H29" s="585">
        <f>H30</f>
        <v>0</v>
      </c>
      <c r="I29" s="585">
        <f>I30</f>
        <v>0</v>
      </c>
      <c r="J29" s="585">
        <f>J30</f>
        <v>0</v>
      </c>
      <c r="K29" s="585">
        <f>K30</f>
        <v>0</v>
      </c>
      <c r="L29" s="585">
        <f>L30</f>
        <v>0</v>
      </c>
      <c r="M29" s="585">
        <f>M30</f>
        <v>0</v>
      </c>
      <c r="N29" s="585">
        <f>N30</f>
        <v>0</v>
      </c>
      <c r="O29" s="585">
        <f>O30</f>
        <v>0</v>
      </c>
      <c r="P29" s="585">
        <f>P30</f>
        <v>0</v>
      </c>
      <c r="Q29" s="585">
        <f>Q30</f>
        <v>0</v>
      </c>
      <c r="R29" s="585">
        <f>R30</f>
        <v>0</v>
      </c>
      <c r="S29" s="585">
        <f>S30</f>
        <v>0</v>
      </c>
      <c r="T29" s="585">
        <f>SUM(Table61[[#This Row], [je17]]:Table61[[#This Row], [je43]])</f>
        <v>111582</v>
      </c>
      <c r="U29" s="585">
        <f>U30</f>
        <v>0</v>
      </c>
      <c r="V29" s="585">
        <f>V30</f>
        <v>0</v>
      </c>
      <c r="W29" s="585">
        <f>W30</f>
        <v>0</v>
      </c>
      <c r="X29" s="585">
        <f>X30</f>
        <v>0</v>
      </c>
      <c r="Y29" s="585">
        <f>Y30</f>
        <v>0</v>
      </c>
      <c r="Z29" s="585">
        <f>Z30</f>
        <v>0</v>
      </c>
      <c r="AA29" s="585">
        <f>AA30</f>
        <v>0</v>
      </c>
      <c r="AB29" s="585">
        <f>AB30</f>
        <v>0</v>
      </c>
      <c r="AC29" s="585">
        <f>AC30</f>
        <v>0</v>
      </c>
      <c r="AD29" s="585">
        <f>AD30</f>
        <v>0</v>
      </c>
      <c r="AE29" s="585">
        <f>AE30</f>
        <v>0</v>
      </c>
      <c r="AF29" s="585">
        <f>AF30</f>
        <v>0</v>
      </c>
      <c r="AG29" s="585">
        <f>AG30</f>
        <v>0</v>
      </c>
      <c r="AH29" s="585">
        <f>AH30</f>
        <v>0</v>
      </c>
      <c r="AI29" s="585">
        <f>AI30</f>
        <v>3720</v>
      </c>
      <c r="AJ29" s="585">
        <f>AJ30</f>
        <v>0</v>
      </c>
      <c r="AK29" s="585">
        <f>AK30</f>
        <v>0</v>
      </c>
      <c r="AL29" s="585">
        <f>AL30</f>
        <v>0</v>
      </c>
      <c r="AM29" s="585">
        <f>AM30</f>
        <v>0</v>
      </c>
      <c r="AN29" s="585">
        <f>AN30</f>
        <v>0</v>
      </c>
      <c r="AO29" s="585">
        <f>AO30</f>
        <v>0</v>
      </c>
      <c r="AP29" s="585">
        <f>AP30</f>
        <v>0</v>
      </c>
      <c r="AQ29" s="585">
        <f>AQ30</f>
        <v>0</v>
      </c>
      <c r="AR29" s="585">
        <f>AR30</f>
        <v>0</v>
      </c>
      <c r="AS29" s="585">
        <f>AS30</f>
        <v>0</v>
      </c>
      <c r="AT29" s="585">
        <f>AT30</f>
        <v>0</v>
      </c>
      <c r="AU29" s="585">
        <f>AU30</f>
        <v>107862</v>
      </c>
      <c r="AV29" s="585">
        <f>SUM(Table61[[#This Row], [je45]]:Table61[[#This Row], [je56]])</f>
        <v>0</v>
      </c>
      <c r="AW29" s="585">
        <f>AW30</f>
        <v>0</v>
      </c>
      <c r="AX29" s="585">
        <f>AX30</f>
        <v>0</v>
      </c>
      <c r="AY29" s="585">
        <f>AY30</f>
        <v>0</v>
      </c>
      <c r="AZ29" s="585">
        <f>AZ30</f>
        <v>0</v>
      </c>
      <c r="BA29" s="585">
        <f>BA30</f>
        <v>0</v>
      </c>
      <c r="BB29" s="585">
        <f>BB30</f>
        <v>0</v>
      </c>
      <c r="BC29" s="585">
        <f>BC30</f>
        <v>0</v>
      </c>
      <c r="BD29" s="585">
        <f>BD30</f>
        <v>0</v>
      </c>
      <c r="BE29" s="585">
        <f>BE30</f>
        <v>0</v>
      </c>
      <c r="BF29" s="585">
        <f>BF30</f>
        <v>0</v>
      </c>
      <c r="BG29" s="585">
        <f>BG30</f>
        <v>0</v>
      </c>
      <c r="BH29" s="585">
        <f>BH30</f>
        <v>0</v>
      </c>
      <c r="BI29" s="585">
        <f>Table61[[#This Row], [je58]]+Table61[[#This Row], [je59]]+Table61[[#This Row], [je60]]+Table61[[#This Row], [je61]]</f>
        <v>0</v>
      </c>
      <c r="BJ29" s="585">
        <f>BJ30</f>
        <v>0</v>
      </c>
      <c r="BK29" s="585">
        <f>BK30</f>
        <v>0</v>
      </c>
      <c r="BL29" s="585">
        <f>BL30</f>
        <v>0</v>
      </c>
      <c r="BM29" s="585">
        <f>BM30</f>
        <v>0</v>
      </c>
      <c r="BN29" s="585">
        <f>SUM(Table61[[#This Row], [je63]]:Table61[[#This Row], [je74]])</f>
        <v>0</v>
      </c>
      <c r="BO29" s="585">
        <f>BO30</f>
        <v>0</v>
      </c>
      <c r="BP29" s="585">
        <f>BP30</f>
        <v>0</v>
      </c>
      <c r="BQ29" s="585">
        <f>BQ30</f>
        <v>0</v>
      </c>
      <c r="BR29" s="585">
        <f>BR30</f>
        <v>0</v>
      </c>
      <c r="BS29" s="585">
        <f>BS30</f>
        <v>0</v>
      </c>
      <c r="BT29" s="585">
        <f>BT30</f>
        <v>0</v>
      </c>
      <c r="BU29" s="585">
        <f>BU30</f>
        <v>0</v>
      </c>
      <c r="BV29" s="585">
        <f>BV30</f>
        <v>0</v>
      </c>
      <c r="BW29" s="585">
        <f>BW30</f>
        <v>0</v>
      </c>
      <c r="BX29" s="585">
        <f>BX30</f>
        <v>0</v>
      </c>
      <c r="BY29" s="585">
        <f>BY30</f>
        <v>0</v>
      </c>
      <c r="BZ29" s="585">
        <f>BZ30</f>
        <v>0</v>
      </c>
      <c r="CA29" s="585">
        <f>SUM(Table61[[#This Row], [je76]]:Table61[[#This Row], [je91]])</f>
        <v>331665</v>
      </c>
      <c r="CB29" s="585">
        <f>CB30</f>
        <v>0</v>
      </c>
      <c r="CC29" s="585">
        <f>CC30</f>
        <v>60000</v>
      </c>
      <c r="CD29" s="585">
        <f>CD30</f>
        <v>271665</v>
      </c>
      <c r="CE29" s="585">
        <f>CE30</f>
        <v>0</v>
      </c>
      <c r="CF29" s="585">
        <f>CF30</f>
        <v>0</v>
      </c>
      <c r="CG29" s="585">
        <f>CG30</f>
        <v>0</v>
      </c>
      <c r="CH29" s="585">
        <f>CH30</f>
        <v>0</v>
      </c>
      <c r="CI29" s="585">
        <f>CI30</f>
        <v>0</v>
      </c>
      <c r="CJ29" s="585">
        <f>CJ30</f>
        <v>0</v>
      </c>
      <c r="CK29" s="585">
        <f>CK30</f>
        <v>0</v>
      </c>
      <c r="CL29" s="585">
        <f>CL30</f>
        <v>0</v>
      </c>
      <c r="CM29" s="585">
        <f>CM30</f>
        <v>0</v>
      </c>
      <c r="CN29" s="585">
        <f>CN30</f>
        <v>0</v>
      </c>
      <c r="CO29" s="585">
        <f>CO30</f>
        <v>0</v>
      </c>
      <c r="CP29" s="585">
        <f>CP30</f>
        <v>0</v>
      </c>
      <c r="CQ29" s="585">
        <f>CQ30</f>
        <v>0</v>
      </c>
      <c r="CR29" s="585">
        <f>Table61[[#This Row], [je93]]+Table61[[#This Row], [je94]]</f>
        <v>0</v>
      </c>
      <c r="CS29" s="585">
        <f>CS30</f>
        <v>0</v>
      </c>
      <c r="CT29" s="585">
        <f>CT30</f>
        <v>0</v>
      </c>
      <c r="CU29" s="585">
        <f>Table61[[#This Row], [je96]]+Table61[[#This Row], [je97]]+Table61[[#This Row], [je98]]+Table61[[#This Row], [je99]]+Table61[[#This Row], [je100]]</f>
        <v>0</v>
      </c>
      <c r="CV29" s="585">
        <f>CV30</f>
        <v>0</v>
      </c>
      <c r="CW29" s="585">
        <f>CW30</f>
        <v>0</v>
      </c>
      <c r="CX29" s="585">
        <f>CX30</f>
        <v>0</v>
      </c>
      <c r="CY29" s="585">
        <f>CY30</f>
        <v>0</v>
      </c>
      <c r="CZ29" s="585">
        <f>CZ30</f>
        <v>0</v>
      </c>
      <c r="DA29" s="585">
        <f>Table61[[#This Row], [je102]]+Table61[[#This Row], [je103]]+Table61[[#This Row], [je104]]</f>
        <v>0</v>
      </c>
      <c r="DB29" s="585">
        <f>DB30</f>
        <v>0</v>
      </c>
      <c r="DC29" s="585">
        <f>DC30</f>
        <v>0</v>
      </c>
      <c r="DD29" s="585">
        <f>DD30</f>
        <v>0</v>
      </c>
      <c r="DE29" s="585">
        <f>Table61[[#This Row], [je106]]+Table61[[#This Row], [je107]]+Table61[[#This Row], [je108]]+Table61[[#This Row], [je109]]+Table61[[#This Row], [je110]]</f>
        <v>0</v>
      </c>
      <c r="DF29" s="585">
        <f>DF30</f>
        <v>0</v>
      </c>
      <c r="DG29" s="585">
        <f>DG30</f>
        <v>0</v>
      </c>
      <c r="DH29" s="585">
        <f>DH30</f>
        <v>0</v>
      </c>
      <c r="DI29" s="629">
        <f>DI30</f>
        <v>0</v>
      </c>
      <c r="DJ29" s="630">
        <f>DJ30</f>
        <v>0</v>
      </c>
    </row>
    <row customHeight="1" ht="22.5">
      <c r="A30" s="588" t="s">
        <v>314</v>
      </c>
      <c r="B30" s="590"/>
      <c r="C30" s="590"/>
      <c r="D30" s="590" t="s">
        <v>464</v>
      </c>
      <c r="E30" s="585">
        <f>Table61[[#This Row], [je2]]+Table61[[#This Row], [je16]]+Table61[[#This Row], [je44]]+Table61[[#This Row], [je62]]+Table61[[#This Row], [je57]]+Table61[[#This Row], [je75]]+Table61[[#This Row], [je92]]+Table61[[#This Row], [je95]]+Table61[[#This Row], [je101]]+Table61[[#This Row], [je105]]</f>
        <v>443247</v>
      </c>
      <c r="F30" s="585">
        <f>SUM(Table61[[#This Row], [je3]]:Table61[[#This Row], [je15]])</f>
        <v>0</v>
      </c>
      <c r="G30" s="585">
        <v>0</v>
      </c>
      <c r="H30" s="585">
        <v>0</v>
      </c>
      <c r="I30" s="585">
        <v>0</v>
      </c>
      <c r="J30" s="585">
        <v>0</v>
      </c>
      <c r="K30" s="585">
        <v>0</v>
      </c>
      <c r="L30" s="585">
        <v>0</v>
      </c>
      <c r="M30" s="585">
        <v>0</v>
      </c>
      <c r="N30" s="585">
        <v>0</v>
      </c>
      <c r="O30" s="585">
        <v>0</v>
      </c>
      <c r="P30" s="585">
        <v>0</v>
      </c>
      <c r="Q30" s="585">
        <v>0</v>
      </c>
      <c r="R30" s="585">
        <v>0</v>
      </c>
      <c r="S30" s="585">
        <v>0</v>
      </c>
      <c r="T30" s="585">
        <f>SUM(Table61[[#This Row], [je17]]:Table61[[#This Row], [je43]])</f>
        <v>111582</v>
      </c>
      <c r="U30" s="585">
        <v>0</v>
      </c>
      <c r="V30" s="585">
        <v>0</v>
      </c>
      <c r="W30" s="585">
        <v>0</v>
      </c>
      <c r="X30" s="585">
        <v>0</v>
      </c>
      <c r="Y30" s="585">
        <v>0</v>
      </c>
      <c r="Z30" s="585">
        <v>0</v>
      </c>
      <c r="AA30" s="585">
        <v>0</v>
      </c>
      <c r="AB30" s="585">
        <v>0</v>
      </c>
      <c r="AC30" s="585">
        <v>0</v>
      </c>
      <c r="AD30" s="585">
        <v>0</v>
      </c>
      <c r="AE30" s="585">
        <v>0</v>
      </c>
      <c r="AF30" s="585">
        <v>0</v>
      </c>
      <c r="AG30" s="585">
        <v>0</v>
      </c>
      <c r="AH30" s="585">
        <v>0</v>
      </c>
      <c r="AI30" s="585">
        <v>3720</v>
      </c>
      <c r="AJ30" s="585">
        <v>0</v>
      </c>
      <c r="AK30" s="585">
        <v>0</v>
      </c>
      <c r="AL30" s="585">
        <v>0</v>
      </c>
      <c r="AM30" s="585">
        <v>0</v>
      </c>
      <c r="AN30" s="585">
        <v>0</v>
      </c>
      <c r="AO30" s="585">
        <v>0</v>
      </c>
      <c r="AP30" s="585">
        <v>0</v>
      </c>
      <c r="AQ30" s="585">
        <v>0</v>
      </c>
      <c r="AR30" s="585">
        <v>0</v>
      </c>
      <c r="AS30" s="585">
        <v>0</v>
      </c>
      <c r="AT30" s="585">
        <v>0</v>
      </c>
      <c r="AU30" s="585">
        <v>107862</v>
      </c>
      <c r="AV30" s="585">
        <f>SUM(Table61[[#This Row], [je45]]:Table61[[#This Row], [je56]])</f>
        <v>0</v>
      </c>
      <c r="AW30" s="585">
        <v>0</v>
      </c>
      <c r="AX30" s="585">
        <v>0</v>
      </c>
      <c r="AY30" s="585">
        <v>0</v>
      </c>
      <c r="AZ30" s="585">
        <v>0</v>
      </c>
      <c r="BA30" s="585">
        <v>0</v>
      </c>
      <c r="BB30" s="585">
        <v>0</v>
      </c>
      <c r="BC30" s="585">
        <v>0</v>
      </c>
      <c r="BD30" s="585">
        <v>0</v>
      </c>
      <c r="BE30" s="585">
        <v>0</v>
      </c>
      <c r="BF30" s="585">
        <v>0</v>
      </c>
      <c r="BG30" s="585">
        <v>0</v>
      </c>
      <c r="BH30" s="585">
        <v>0</v>
      </c>
      <c r="BI30" s="585">
        <f>Table61[[#This Row], [je58]]+Table61[[#This Row], [je59]]+Table61[[#This Row], [je60]]+Table61[[#This Row], [je61]]</f>
        <v>0</v>
      </c>
      <c r="BJ30" s="585">
        <v>0</v>
      </c>
      <c r="BK30" s="585">
        <v>0</v>
      </c>
      <c r="BL30" s="585">
        <v>0</v>
      </c>
      <c r="BM30" s="585">
        <v>0</v>
      </c>
      <c r="BN30" s="585">
        <f>SUM(Table61[[#This Row], [je63]]:Table61[[#This Row], [je74]])</f>
        <v>0</v>
      </c>
      <c r="BO30" s="585">
        <v>0</v>
      </c>
      <c r="BP30" s="585">
        <v>0</v>
      </c>
      <c r="BQ30" s="585">
        <v>0</v>
      </c>
      <c r="BR30" s="585">
        <v>0</v>
      </c>
      <c r="BS30" s="585">
        <v>0</v>
      </c>
      <c r="BT30" s="585">
        <v>0</v>
      </c>
      <c r="BU30" s="585">
        <v>0</v>
      </c>
      <c r="BV30" s="585">
        <v>0</v>
      </c>
      <c r="BW30" s="585">
        <v>0</v>
      </c>
      <c r="BX30" s="585">
        <v>0</v>
      </c>
      <c r="BY30" s="585">
        <v>0</v>
      </c>
      <c r="BZ30" s="585">
        <v>0</v>
      </c>
      <c r="CA30" s="585">
        <f>SUM(Table61[[#This Row], [je76]]:Table61[[#This Row], [je91]])</f>
        <v>331665</v>
      </c>
      <c r="CB30" s="585">
        <v>0</v>
      </c>
      <c r="CC30" s="585">
        <v>60000</v>
      </c>
      <c r="CD30" s="585">
        <v>271665</v>
      </c>
      <c r="CE30" s="585">
        <v>0</v>
      </c>
      <c r="CF30" s="585">
        <v>0</v>
      </c>
      <c r="CG30" s="585">
        <v>0</v>
      </c>
      <c r="CH30" s="585">
        <v>0</v>
      </c>
      <c r="CI30" s="585">
        <v>0</v>
      </c>
      <c r="CJ30" s="585">
        <v>0</v>
      </c>
      <c r="CK30" s="585">
        <v>0</v>
      </c>
      <c r="CL30" s="585">
        <v>0</v>
      </c>
      <c r="CM30" s="585">
        <v>0</v>
      </c>
      <c r="CN30" s="585">
        <v>0</v>
      </c>
      <c r="CO30" s="585">
        <v>0</v>
      </c>
      <c r="CP30" s="585">
        <v>0</v>
      </c>
      <c r="CQ30" s="585">
        <v>0</v>
      </c>
      <c r="CR30" s="585">
        <f>Table61[[#This Row], [je93]]+Table61[[#This Row], [je94]]</f>
        <v>0</v>
      </c>
      <c r="CS30" s="585">
        <v>0</v>
      </c>
      <c r="CT30" s="585">
        <v>0</v>
      </c>
      <c r="CU30" s="585">
        <f>Table61[[#This Row], [je96]]+Table61[[#This Row], [je97]]+Table61[[#This Row], [je98]]+Table61[[#This Row], [je99]]+Table61[[#This Row], [je100]]</f>
        <v>0</v>
      </c>
      <c r="CV30" s="585">
        <v>0</v>
      </c>
      <c r="CW30" s="585">
        <v>0</v>
      </c>
      <c r="CX30" s="585">
        <v>0</v>
      </c>
      <c r="CY30" s="585">
        <v>0</v>
      </c>
      <c r="CZ30" s="585">
        <v>0</v>
      </c>
      <c r="DA30" s="585">
        <f>Table61[[#This Row], [je102]]+Table61[[#This Row], [je103]]+Table61[[#This Row], [je104]]</f>
        <v>0</v>
      </c>
      <c r="DB30" s="585">
        <v>0</v>
      </c>
      <c r="DC30" s="585">
        <v>0</v>
      </c>
      <c r="DD30" s="585">
        <v>0</v>
      </c>
      <c r="DE30" s="585">
        <f>Table61[[#This Row], [je106]]+Table61[[#This Row], [je107]]+Table61[[#This Row], [je108]]+Table61[[#This Row], [je109]]+Table61[[#This Row], [je110]]</f>
        <v>0</v>
      </c>
      <c r="DF30" s="585">
        <v>0</v>
      </c>
      <c r="DG30" s="585">
        <v>0</v>
      </c>
      <c r="DH30" s="585">
        <v>0</v>
      </c>
      <c r="DI30" s="629">
        <v>0</v>
      </c>
      <c r="DJ30" s="630">
        <v>0</v>
      </c>
    </row>
    <row customHeight="1" ht="22.5">
      <c r="A31" s="582" t="s">
        <v>316</v>
      </c>
      <c r="B31" s="584"/>
      <c r="C31" s="584"/>
      <c r="D31" s="584" t="s">
        <v>317</v>
      </c>
      <c r="E31" s="585">
        <f>Table61[[#This Row], [je2]]+Table61[[#This Row], [je16]]+Table61[[#This Row], [je44]]+Table61[[#This Row], [je62]]+Table61[[#This Row], [je57]]+Table61[[#This Row], [je75]]+Table61[[#This Row], [je92]]+Table61[[#This Row], [je95]]+Table61[[#This Row], [je101]]+Table61[[#This Row], [je105]]</f>
        <v>341978.93</v>
      </c>
      <c r="F31" s="585">
        <f>SUM(Table61[[#This Row], [je3]]:Table61[[#This Row], [je15]])</f>
        <v>341978.93</v>
      </c>
      <c r="G31" s="585">
        <f>G32</f>
        <v>0</v>
      </c>
      <c r="H31" s="585">
        <f>H32</f>
        <v>0</v>
      </c>
      <c r="I31" s="585">
        <f>I32</f>
        <v>0</v>
      </c>
      <c r="J31" s="585">
        <f>J32</f>
        <v>0</v>
      </c>
      <c r="K31" s="585">
        <f>K32</f>
        <v>0</v>
      </c>
      <c r="L31" s="585">
        <f>L32</f>
        <v>0</v>
      </c>
      <c r="M31" s="585">
        <f>M32</f>
        <v>0</v>
      </c>
      <c r="N31" s="585">
        <f>N32</f>
        <v>0</v>
      </c>
      <c r="O31" s="585">
        <f>O32</f>
        <v>0</v>
      </c>
      <c r="P31" s="585">
        <f>P32</f>
        <v>0</v>
      </c>
      <c r="Q31" s="585">
        <f>Q32</f>
        <v>341978.93</v>
      </c>
      <c r="R31" s="585">
        <f>R32</f>
        <v>0</v>
      </c>
      <c r="S31" s="585">
        <f>S32</f>
        <v>0</v>
      </c>
      <c r="T31" s="585">
        <f>SUM(Table61[[#This Row], [je17]]:Table61[[#This Row], [je43]])</f>
        <v>0</v>
      </c>
      <c r="U31" s="585">
        <f>U32</f>
        <v>0</v>
      </c>
      <c r="V31" s="585">
        <f>V32</f>
        <v>0</v>
      </c>
      <c r="W31" s="585">
        <f>W32</f>
        <v>0</v>
      </c>
      <c r="X31" s="585">
        <f>X32</f>
        <v>0</v>
      </c>
      <c r="Y31" s="585">
        <f>Y32</f>
        <v>0</v>
      </c>
      <c r="Z31" s="585">
        <f>Z32</f>
        <v>0</v>
      </c>
      <c r="AA31" s="585">
        <f>AA32</f>
        <v>0</v>
      </c>
      <c r="AB31" s="585">
        <f>AB32</f>
        <v>0</v>
      </c>
      <c r="AC31" s="585">
        <f>AC32</f>
        <v>0</v>
      </c>
      <c r="AD31" s="585">
        <f>AD32</f>
        <v>0</v>
      </c>
      <c r="AE31" s="585">
        <f>AE32</f>
        <v>0</v>
      </c>
      <c r="AF31" s="585">
        <f>AF32</f>
        <v>0</v>
      </c>
      <c r="AG31" s="585">
        <f>AG32</f>
        <v>0</v>
      </c>
      <c r="AH31" s="585">
        <f>AH32</f>
        <v>0</v>
      </c>
      <c r="AI31" s="585">
        <f>AI32</f>
        <v>0</v>
      </c>
      <c r="AJ31" s="585">
        <f>AJ32</f>
        <v>0</v>
      </c>
      <c r="AK31" s="585">
        <f>AK32</f>
        <v>0</v>
      </c>
      <c r="AL31" s="585">
        <f>AL32</f>
        <v>0</v>
      </c>
      <c r="AM31" s="585">
        <f>AM32</f>
        <v>0</v>
      </c>
      <c r="AN31" s="585">
        <f>AN32</f>
        <v>0</v>
      </c>
      <c r="AO31" s="585">
        <f>AO32</f>
        <v>0</v>
      </c>
      <c r="AP31" s="585">
        <f>AP32</f>
        <v>0</v>
      </c>
      <c r="AQ31" s="585">
        <f>AQ32</f>
        <v>0</v>
      </c>
      <c r="AR31" s="585">
        <f>AR32</f>
        <v>0</v>
      </c>
      <c r="AS31" s="585">
        <f>AS32</f>
        <v>0</v>
      </c>
      <c r="AT31" s="585">
        <f>AT32</f>
        <v>0</v>
      </c>
      <c r="AU31" s="585">
        <f>AU32</f>
        <v>0</v>
      </c>
      <c r="AV31" s="585">
        <f>SUM(Table61[[#This Row], [je45]]:Table61[[#This Row], [je56]])</f>
        <v>0</v>
      </c>
      <c r="AW31" s="585">
        <f>AW32</f>
        <v>0</v>
      </c>
      <c r="AX31" s="585">
        <f>AX32</f>
        <v>0</v>
      </c>
      <c r="AY31" s="585">
        <f>AY32</f>
        <v>0</v>
      </c>
      <c r="AZ31" s="585">
        <f>AZ32</f>
        <v>0</v>
      </c>
      <c r="BA31" s="585">
        <f>BA32</f>
        <v>0</v>
      </c>
      <c r="BB31" s="585">
        <f>BB32</f>
        <v>0</v>
      </c>
      <c r="BC31" s="585">
        <f>BC32</f>
        <v>0</v>
      </c>
      <c r="BD31" s="585">
        <f>BD32</f>
        <v>0</v>
      </c>
      <c r="BE31" s="585">
        <f>BE32</f>
        <v>0</v>
      </c>
      <c r="BF31" s="585">
        <f>BF32</f>
        <v>0</v>
      </c>
      <c r="BG31" s="585">
        <f>BG32</f>
        <v>0</v>
      </c>
      <c r="BH31" s="585">
        <f>BH32</f>
        <v>0</v>
      </c>
      <c r="BI31" s="585">
        <f>Table61[[#This Row], [je58]]+Table61[[#This Row], [je59]]+Table61[[#This Row], [je60]]+Table61[[#This Row], [je61]]</f>
        <v>0</v>
      </c>
      <c r="BJ31" s="585">
        <f>BJ32</f>
        <v>0</v>
      </c>
      <c r="BK31" s="585">
        <f>BK32</f>
        <v>0</v>
      </c>
      <c r="BL31" s="585">
        <f>BL32</f>
        <v>0</v>
      </c>
      <c r="BM31" s="585">
        <f>BM32</f>
        <v>0</v>
      </c>
      <c r="BN31" s="585">
        <f>SUM(Table61[[#This Row], [je63]]:Table61[[#This Row], [je74]])</f>
        <v>0</v>
      </c>
      <c r="BO31" s="585">
        <f>BO32</f>
        <v>0</v>
      </c>
      <c r="BP31" s="585">
        <f>BP32</f>
        <v>0</v>
      </c>
      <c r="BQ31" s="585">
        <f>BQ32</f>
        <v>0</v>
      </c>
      <c r="BR31" s="585">
        <f>BR32</f>
        <v>0</v>
      </c>
      <c r="BS31" s="585">
        <f>BS32</f>
        <v>0</v>
      </c>
      <c r="BT31" s="585">
        <f>BT32</f>
        <v>0</v>
      </c>
      <c r="BU31" s="585">
        <f>BU32</f>
        <v>0</v>
      </c>
      <c r="BV31" s="585">
        <f>BV32</f>
        <v>0</v>
      </c>
      <c r="BW31" s="585">
        <f>BW32</f>
        <v>0</v>
      </c>
      <c r="BX31" s="585">
        <f>BX32</f>
        <v>0</v>
      </c>
      <c r="BY31" s="585">
        <f>BY32</f>
        <v>0</v>
      </c>
      <c r="BZ31" s="585">
        <f>BZ32</f>
        <v>0</v>
      </c>
      <c r="CA31" s="585">
        <f>SUM(Table61[[#This Row], [je76]]:Table61[[#This Row], [je91]])</f>
        <v>0</v>
      </c>
      <c r="CB31" s="585">
        <f>CB32</f>
        <v>0</v>
      </c>
      <c r="CC31" s="585">
        <f>CC32</f>
        <v>0</v>
      </c>
      <c r="CD31" s="585">
        <f>CD32</f>
        <v>0</v>
      </c>
      <c r="CE31" s="585">
        <f>CE32</f>
        <v>0</v>
      </c>
      <c r="CF31" s="585">
        <f>CF32</f>
        <v>0</v>
      </c>
      <c r="CG31" s="585">
        <f>CG32</f>
        <v>0</v>
      </c>
      <c r="CH31" s="585">
        <f>CH32</f>
        <v>0</v>
      </c>
      <c r="CI31" s="585">
        <f>CI32</f>
        <v>0</v>
      </c>
      <c r="CJ31" s="585">
        <f>CJ32</f>
        <v>0</v>
      </c>
      <c r="CK31" s="585">
        <f>CK32</f>
        <v>0</v>
      </c>
      <c r="CL31" s="585">
        <f>CL32</f>
        <v>0</v>
      </c>
      <c r="CM31" s="585">
        <f>CM32</f>
        <v>0</v>
      </c>
      <c r="CN31" s="585">
        <f>CN32</f>
        <v>0</v>
      </c>
      <c r="CO31" s="585">
        <f>CO32</f>
        <v>0</v>
      </c>
      <c r="CP31" s="585">
        <f>CP32</f>
        <v>0</v>
      </c>
      <c r="CQ31" s="585">
        <f>CQ32</f>
        <v>0</v>
      </c>
      <c r="CR31" s="585">
        <f>Table61[[#This Row], [je93]]+Table61[[#This Row], [je94]]</f>
        <v>0</v>
      </c>
      <c r="CS31" s="585">
        <f>CS32</f>
        <v>0</v>
      </c>
      <c r="CT31" s="585">
        <f>CT32</f>
        <v>0</v>
      </c>
      <c r="CU31" s="585">
        <f>Table61[[#This Row], [je96]]+Table61[[#This Row], [je97]]+Table61[[#This Row], [je98]]+Table61[[#This Row], [je99]]+Table61[[#This Row], [je100]]</f>
        <v>0</v>
      </c>
      <c r="CV31" s="585">
        <f>CV32</f>
        <v>0</v>
      </c>
      <c r="CW31" s="585">
        <f>CW32</f>
        <v>0</v>
      </c>
      <c r="CX31" s="585">
        <f>CX32</f>
        <v>0</v>
      </c>
      <c r="CY31" s="585">
        <f>CY32</f>
        <v>0</v>
      </c>
      <c r="CZ31" s="585">
        <f>CZ32</f>
        <v>0</v>
      </c>
      <c r="DA31" s="585">
        <f>Table61[[#This Row], [je102]]+Table61[[#This Row], [je103]]+Table61[[#This Row], [je104]]</f>
        <v>0</v>
      </c>
      <c r="DB31" s="585">
        <f>DB32</f>
        <v>0</v>
      </c>
      <c r="DC31" s="585">
        <f>DC32</f>
        <v>0</v>
      </c>
      <c r="DD31" s="585">
        <f>DD32</f>
        <v>0</v>
      </c>
      <c r="DE31" s="585">
        <f>Table61[[#This Row], [je106]]+Table61[[#This Row], [je107]]+Table61[[#This Row], [je108]]+Table61[[#This Row], [je109]]+Table61[[#This Row], [je110]]</f>
        <v>0</v>
      </c>
      <c r="DF31" s="585">
        <f>DF32</f>
        <v>0</v>
      </c>
      <c r="DG31" s="585">
        <f>DG32</f>
        <v>0</v>
      </c>
      <c r="DH31" s="585">
        <f>DH32</f>
        <v>0</v>
      </c>
      <c r="DI31" s="629">
        <f>DI32</f>
        <v>0</v>
      </c>
      <c r="DJ31" s="630">
        <f>DJ32</f>
        <v>0</v>
      </c>
    </row>
    <row customHeight="1" ht="22.5">
      <c r="A32" s="582" t="s">
        <v>318</v>
      </c>
      <c r="B32" s="584"/>
      <c r="C32" s="584"/>
      <c r="D32" s="584" t="s">
        <v>465</v>
      </c>
      <c r="E32" s="585">
        <f>Table61[[#This Row], [je2]]+Table61[[#This Row], [je16]]+Table61[[#This Row], [je44]]+Table61[[#This Row], [je62]]+Table61[[#This Row], [je57]]+Table61[[#This Row], [je75]]+Table61[[#This Row], [je92]]+Table61[[#This Row], [je95]]+Table61[[#This Row], [je101]]+Table61[[#This Row], [je105]]</f>
        <v>341978.93</v>
      </c>
      <c r="F32" s="585">
        <f>SUM(Table61[[#This Row], [je3]]:Table61[[#This Row], [je15]])</f>
        <v>341978.93</v>
      </c>
      <c r="G32" s="585">
        <f>G33</f>
        <v>0</v>
      </c>
      <c r="H32" s="585">
        <f>H33</f>
        <v>0</v>
      </c>
      <c r="I32" s="585">
        <f>I33</f>
        <v>0</v>
      </c>
      <c r="J32" s="585">
        <f>J33</f>
        <v>0</v>
      </c>
      <c r="K32" s="585">
        <f>K33</f>
        <v>0</v>
      </c>
      <c r="L32" s="585">
        <f>L33</f>
        <v>0</v>
      </c>
      <c r="M32" s="585">
        <f>M33</f>
        <v>0</v>
      </c>
      <c r="N32" s="585">
        <f>N33</f>
        <v>0</v>
      </c>
      <c r="O32" s="585">
        <f>O33</f>
        <v>0</v>
      </c>
      <c r="P32" s="585">
        <f>P33</f>
        <v>0</v>
      </c>
      <c r="Q32" s="585">
        <f>Q33</f>
        <v>341978.93</v>
      </c>
      <c r="R32" s="585">
        <f>R33</f>
        <v>0</v>
      </c>
      <c r="S32" s="585">
        <f>S33</f>
        <v>0</v>
      </c>
      <c r="T32" s="585">
        <f>SUM(Table61[[#This Row], [je17]]:Table61[[#This Row], [je43]])</f>
        <v>0</v>
      </c>
      <c r="U32" s="585">
        <f>U33</f>
        <v>0</v>
      </c>
      <c r="V32" s="585">
        <f>V33</f>
        <v>0</v>
      </c>
      <c r="W32" s="585">
        <f>W33</f>
        <v>0</v>
      </c>
      <c r="X32" s="585">
        <f>X33</f>
        <v>0</v>
      </c>
      <c r="Y32" s="585">
        <f>Y33</f>
        <v>0</v>
      </c>
      <c r="Z32" s="585">
        <f>Z33</f>
        <v>0</v>
      </c>
      <c r="AA32" s="585">
        <f>AA33</f>
        <v>0</v>
      </c>
      <c r="AB32" s="585">
        <f>AB33</f>
        <v>0</v>
      </c>
      <c r="AC32" s="585">
        <f>AC33</f>
        <v>0</v>
      </c>
      <c r="AD32" s="585">
        <f>AD33</f>
        <v>0</v>
      </c>
      <c r="AE32" s="585">
        <f>AE33</f>
        <v>0</v>
      </c>
      <c r="AF32" s="585">
        <f>AF33</f>
        <v>0</v>
      </c>
      <c r="AG32" s="585">
        <f>AG33</f>
        <v>0</v>
      </c>
      <c r="AH32" s="585">
        <f>AH33</f>
        <v>0</v>
      </c>
      <c r="AI32" s="585">
        <f>AI33</f>
        <v>0</v>
      </c>
      <c r="AJ32" s="585">
        <f>AJ33</f>
        <v>0</v>
      </c>
      <c r="AK32" s="585">
        <f>AK33</f>
        <v>0</v>
      </c>
      <c r="AL32" s="585">
        <f>AL33</f>
        <v>0</v>
      </c>
      <c r="AM32" s="585">
        <f>AM33</f>
        <v>0</v>
      </c>
      <c r="AN32" s="585">
        <f>AN33</f>
        <v>0</v>
      </c>
      <c r="AO32" s="585">
        <f>AO33</f>
        <v>0</v>
      </c>
      <c r="AP32" s="585">
        <f>AP33</f>
        <v>0</v>
      </c>
      <c r="AQ32" s="585">
        <f>AQ33</f>
        <v>0</v>
      </c>
      <c r="AR32" s="585">
        <f>AR33</f>
        <v>0</v>
      </c>
      <c r="AS32" s="585">
        <f>AS33</f>
        <v>0</v>
      </c>
      <c r="AT32" s="585">
        <f>AT33</f>
        <v>0</v>
      </c>
      <c r="AU32" s="585">
        <f>AU33</f>
        <v>0</v>
      </c>
      <c r="AV32" s="585">
        <f>SUM(Table61[[#This Row], [je45]]:Table61[[#This Row], [je56]])</f>
        <v>0</v>
      </c>
      <c r="AW32" s="585">
        <f>AW33</f>
        <v>0</v>
      </c>
      <c r="AX32" s="585">
        <f>AX33</f>
        <v>0</v>
      </c>
      <c r="AY32" s="585">
        <f>AY33</f>
        <v>0</v>
      </c>
      <c r="AZ32" s="585">
        <f>AZ33</f>
        <v>0</v>
      </c>
      <c r="BA32" s="585">
        <f>BA33</f>
        <v>0</v>
      </c>
      <c r="BB32" s="585">
        <f>BB33</f>
        <v>0</v>
      </c>
      <c r="BC32" s="585">
        <f>BC33</f>
        <v>0</v>
      </c>
      <c r="BD32" s="585">
        <f>BD33</f>
        <v>0</v>
      </c>
      <c r="BE32" s="585">
        <f>BE33</f>
        <v>0</v>
      </c>
      <c r="BF32" s="585">
        <f>BF33</f>
        <v>0</v>
      </c>
      <c r="BG32" s="585">
        <f>BG33</f>
        <v>0</v>
      </c>
      <c r="BH32" s="585">
        <f>BH33</f>
        <v>0</v>
      </c>
      <c r="BI32" s="585">
        <f>Table61[[#This Row], [je58]]+Table61[[#This Row], [je59]]+Table61[[#This Row], [je60]]+Table61[[#This Row], [je61]]</f>
        <v>0</v>
      </c>
      <c r="BJ32" s="585">
        <f>BJ33</f>
        <v>0</v>
      </c>
      <c r="BK32" s="585">
        <f>BK33</f>
        <v>0</v>
      </c>
      <c r="BL32" s="585">
        <f>BL33</f>
        <v>0</v>
      </c>
      <c r="BM32" s="585">
        <f>BM33</f>
        <v>0</v>
      </c>
      <c r="BN32" s="585">
        <f>SUM(Table61[[#This Row], [je63]]:Table61[[#This Row], [je74]])</f>
        <v>0</v>
      </c>
      <c r="BO32" s="585">
        <f>BO33</f>
        <v>0</v>
      </c>
      <c r="BP32" s="585">
        <f>BP33</f>
        <v>0</v>
      </c>
      <c r="BQ32" s="585">
        <f>BQ33</f>
        <v>0</v>
      </c>
      <c r="BR32" s="585">
        <f>BR33</f>
        <v>0</v>
      </c>
      <c r="BS32" s="585">
        <f>BS33</f>
        <v>0</v>
      </c>
      <c r="BT32" s="585">
        <f>BT33</f>
        <v>0</v>
      </c>
      <c r="BU32" s="585">
        <f>BU33</f>
        <v>0</v>
      </c>
      <c r="BV32" s="585">
        <f>BV33</f>
        <v>0</v>
      </c>
      <c r="BW32" s="585">
        <f>BW33</f>
        <v>0</v>
      </c>
      <c r="BX32" s="585">
        <f>BX33</f>
        <v>0</v>
      </c>
      <c r="BY32" s="585">
        <f>BY33</f>
        <v>0</v>
      </c>
      <c r="BZ32" s="585">
        <f>BZ33</f>
        <v>0</v>
      </c>
      <c r="CA32" s="585">
        <f>SUM(Table61[[#This Row], [je76]]:Table61[[#This Row], [je91]])</f>
        <v>0</v>
      </c>
      <c r="CB32" s="585">
        <f>CB33</f>
        <v>0</v>
      </c>
      <c r="CC32" s="585">
        <f>CC33</f>
        <v>0</v>
      </c>
      <c r="CD32" s="585">
        <f>CD33</f>
        <v>0</v>
      </c>
      <c r="CE32" s="585">
        <f>CE33</f>
        <v>0</v>
      </c>
      <c r="CF32" s="585">
        <f>CF33</f>
        <v>0</v>
      </c>
      <c r="CG32" s="585">
        <f>CG33</f>
        <v>0</v>
      </c>
      <c r="CH32" s="585">
        <f>CH33</f>
        <v>0</v>
      </c>
      <c r="CI32" s="585">
        <f>CI33</f>
        <v>0</v>
      </c>
      <c r="CJ32" s="585">
        <f>CJ33</f>
        <v>0</v>
      </c>
      <c r="CK32" s="585">
        <f>CK33</f>
        <v>0</v>
      </c>
      <c r="CL32" s="585">
        <f>CL33</f>
        <v>0</v>
      </c>
      <c r="CM32" s="585">
        <f>CM33</f>
        <v>0</v>
      </c>
      <c r="CN32" s="585">
        <f>CN33</f>
        <v>0</v>
      </c>
      <c r="CO32" s="585">
        <f>CO33</f>
        <v>0</v>
      </c>
      <c r="CP32" s="585">
        <f>CP33</f>
        <v>0</v>
      </c>
      <c r="CQ32" s="585">
        <f>CQ33</f>
        <v>0</v>
      </c>
      <c r="CR32" s="585">
        <f>Table61[[#This Row], [je93]]+Table61[[#This Row], [je94]]</f>
        <v>0</v>
      </c>
      <c r="CS32" s="585">
        <f>CS33</f>
        <v>0</v>
      </c>
      <c r="CT32" s="585">
        <f>CT33</f>
        <v>0</v>
      </c>
      <c r="CU32" s="585">
        <f>Table61[[#This Row], [je96]]+Table61[[#This Row], [je97]]+Table61[[#This Row], [je98]]+Table61[[#This Row], [je99]]+Table61[[#This Row], [je100]]</f>
        <v>0</v>
      </c>
      <c r="CV32" s="585">
        <f>CV33</f>
        <v>0</v>
      </c>
      <c r="CW32" s="585">
        <f>CW33</f>
        <v>0</v>
      </c>
      <c r="CX32" s="585">
        <f>CX33</f>
        <v>0</v>
      </c>
      <c r="CY32" s="585">
        <f>CY33</f>
        <v>0</v>
      </c>
      <c r="CZ32" s="585">
        <f>CZ33</f>
        <v>0</v>
      </c>
      <c r="DA32" s="585">
        <f>Table61[[#This Row], [je102]]+Table61[[#This Row], [je103]]+Table61[[#This Row], [je104]]</f>
        <v>0</v>
      </c>
      <c r="DB32" s="585">
        <f>DB33</f>
        <v>0</v>
      </c>
      <c r="DC32" s="585">
        <f>DC33</f>
        <v>0</v>
      </c>
      <c r="DD32" s="585">
        <f>DD33</f>
        <v>0</v>
      </c>
      <c r="DE32" s="585">
        <f>Table61[[#This Row], [je106]]+Table61[[#This Row], [je107]]+Table61[[#This Row], [je108]]+Table61[[#This Row], [je109]]+Table61[[#This Row], [je110]]</f>
        <v>0</v>
      </c>
      <c r="DF32" s="585">
        <f>DF33</f>
        <v>0</v>
      </c>
      <c r="DG32" s="585">
        <f>DG33</f>
        <v>0</v>
      </c>
      <c r="DH32" s="585">
        <f>DH33</f>
        <v>0</v>
      </c>
      <c r="DI32" s="629">
        <f>DI33</f>
        <v>0</v>
      </c>
      <c r="DJ32" s="630">
        <f>DJ33</f>
        <v>0</v>
      </c>
    </row>
    <row customHeight="1" ht="22.5">
      <c r="A33" s="588" t="s">
        <v>320</v>
      </c>
      <c r="B33" s="590"/>
      <c r="C33" s="590"/>
      <c r="D33" s="590" t="s">
        <v>466</v>
      </c>
      <c r="E33" s="585">
        <f>Table61[[#This Row], [je2]]+Table61[[#This Row], [je16]]+Table61[[#This Row], [je44]]+Table61[[#This Row], [je62]]+Table61[[#This Row], [je57]]+Table61[[#This Row], [je75]]+Table61[[#This Row], [je92]]+Table61[[#This Row], [je95]]+Table61[[#This Row], [je101]]+Table61[[#This Row], [je105]]</f>
        <v>341978.93</v>
      </c>
      <c r="F33" s="585">
        <f>SUM(Table61[[#This Row], [je3]]:Table61[[#This Row], [je15]])</f>
        <v>341978.93</v>
      </c>
      <c r="G33" s="585">
        <v>0</v>
      </c>
      <c r="H33" s="585">
        <v>0</v>
      </c>
      <c r="I33" s="585">
        <v>0</v>
      </c>
      <c r="J33" s="585">
        <v>0</v>
      </c>
      <c r="K33" s="585">
        <v>0</v>
      </c>
      <c r="L33" s="585">
        <v>0</v>
      </c>
      <c r="M33" s="585">
        <v>0</v>
      </c>
      <c r="N33" s="585">
        <v>0</v>
      </c>
      <c r="O33" s="585">
        <v>0</v>
      </c>
      <c r="P33" s="585">
        <v>0</v>
      </c>
      <c r="Q33" s="585">
        <v>341978.93</v>
      </c>
      <c r="R33" s="585">
        <v>0</v>
      </c>
      <c r="S33" s="585">
        <v>0</v>
      </c>
      <c r="T33" s="585">
        <f>SUM(Table61[[#This Row], [je17]]:Table61[[#This Row], [je43]])</f>
        <v>0</v>
      </c>
      <c r="U33" s="585">
        <v>0</v>
      </c>
      <c r="V33" s="585">
        <v>0</v>
      </c>
      <c r="W33" s="585">
        <v>0</v>
      </c>
      <c r="X33" s="585">
        <v>0</v>
      </c>
      <c r="Y33" s="585">
        <v>0</v>
      </c>
      <c r="Z33" s="585">
        <v>0</v>
      </c>
      <c r="AA33" s="585">
        <v>0</v>
      </c>
      <c r="AB33" s="585">
        <v>0</v>
      </c>
      <c r="AC33" s="585">
        <v>0</v>
      </c>
      <c r="AD33" s="585">
        <v>0</v>
      </c>
      <c r="AE33" s="585">
        <v>0</v>
      </c>
      <c r="AF33" s="585">
        <v>0</v>
      </c>
      <c r="AG33" s="585">
        <v>0</v>
      </c>
      <c r="AH33" s="585">
        <v>0</v>
      </c>
      <c r="AI33" s="585">
        <v>0</v>
      </c>
      <c r="AJ33" s="585">
        <v>0</v>
      </c>
      <c r="AK33" s="585">
        <v>0</v>
      </c>
      <c r="AL33" s="585">
        <v>0</v>
      </c>
      <c r="AM33" s="585">
        <v>0</v>
      </c>
      <c r="AN33" s="585">
        <v>0</v>
      </c>
      <c r="AO33" s="585">
        <v>0</v>
      </c>
      <c r="AP33" s="585">
        <v>0</v>
      </c>
      <c r="AQ33" s="585">
        <v>0</v>
      </c>
      <c r="AR33" s="585">
        <v>0</v>
      </c>
      <c r="AS33" s="585">
        <v>0</v>
      </c>
      <c r="AT33" s="585">
        <v>0</v>
      </c>
      <c r="AU33" s="585">
        <v>0</v>
      </c>
      <c r="AV33" s="585">
        <f>SUM(Table61[[#This Row], [je45]]:Table61[[#This Row], [je56]])</f>
        <v>0</v>
      </c>
      <c r="AW33" s="585">
        <v>0</v>
      </c>
      <c r="AX33" s="585">
        <v>0</v>
      </c>
      <c r="AY33" s="585">
        <v>0</v>
      </c>
      <c r="AZ33" s="585">
        <v>0</v>
      </c>
      <c r="BA33" s="585">
        <v>0</v>
      </c>
      <c r="BB33" s="585">
        <v>0</v>
      </c>
      <c r="BC33" s="585">
        <v>0</v>
      </c>
      <c r="BD33" s="585">
        <v>0</v>
      </c>
      <c r="BE33" s="585">
        <v>0</v>
      </c>
      <c r="BF33" s="585">
        <v>0</v>
      </c>
      <c r="BG33" s="585">
        <v>0</v>
      </c>
      <c r="BH33" s="585">
        <v>0</v>
      </c>
      <c r="BI33" s="585">
        <f>Table61[[#This Row], [je58]]+Table61[[#This Row], [je59]]+Table61[[#This Row], [je60]]+Table61[[#This Row], [je61]]</f>
        <v>0</v>
      </c>
      <c r="BJ33" s="585">
        <v>0</v>
      </c>
      <c r="BK33" s="585">
        <v>0</v>
      </c>
      <c r="BL33" s="585">
        <v>0</v>
      </c>
      <c r="BM33" s="585">
        <v>0</v>
      </c>
      <c r="BN33" s="585">
        <f>SUM(Table61[[#This Row], [je63]]:Table61[[#This Row], [je74]])</f>
        <v>0</v>
      </c>
      <c r="BO33" s="585">
        <v>0</v>
      </c>
      <c r="BP33" s="585">
        <v>0</v>
      </c>
      <c r="BQ33" s="585">
        <v>0</v>
      </c>
      <c r="BR33" s="585">
        <v>0</v>
      </c>
      <c r="BS33" s="585">
        <v>0</v>
      </c>
      <c r="BT33" s="585">
        <v>0</v>
      </c>
      <c r="BU33" s="585">
        <v>0</v>
      </c>
      <c r="BV33" s="585">
        <v>0</v>
      </c>
      <c r="BW33" s="585">
        <v>0</v>
      </c>
      <c r="BX33" s="585">
        <v>0</v>
      </c>
      <c r="BY33" s="585">
        <v>0</v>
      </c>
      <c r="BZ33" s="585">
        <v>0</v>
      </c>
      <c r="CA33" s="585">
        <f>SUM(Table61[[#This Row], [je76]]:Table61[[#This Row], [je91]])</f>
        <v>0</v>
      </c>
      <c r="CB33" s="585">
        <v>0</v>
      </c>
      <c r="CC33" s="585">
        <v>0</v>
      </c>
      <c r="CD33" s="585">
        <v>0</v>
      </c>
      <c r="CE33" s="585">
        <v>0</v>
      </c>
      <c r="CF33" s="585">
        <v>0</v>
      </c>
      <c r="CG33" s="585">
        <v>0</v>
      </c>
      <c r="CH33" s="585">
        <v>0</v>
      </c>
      <c r="CI33" s="585">
        <v>0</v>
      </c>
      <c r="CJ33" s="585">
        <v>0</v>
      </c>
      <c r="CK33" s="585">
        <v>0</v>
      </c>
      <c r="CL33" s="585">
        <v>0</v>
      </c>
      <c r="CM33" s="585">
        <v>0</v>
      </c>
      <c r="CN33" s="585">
        <v>0</v>
      </c>
      <c r="CO33" s="585">
        <v>0</v>
      </c>
      <c r="CP33" s="585">
        <v>0</v>
      </c>
      <c r="CQ33" s="585">
        <v>0</v>
      </c>
      <c r="CR33" s="585">
        <f>Table61[[#This Row], [je93]]+Table61[[#This Row], [je94]]</f>
        <v>0</v>
      </c>
      <c r="CS33" s="585">
        <v>0</v>
      </c>
      <c r="CT33" s="585">
        <v>0</v>
      </c>
      <c r="CU33" s="585">
        <f>Table61[[#This Row], [je96]]+Table61[[#This Row], [je97]]+Table61[[#This Row], [je98]]+Table61[[#This Row], [je99]]+Table61[[#This Row], [je100]]</f>
        <v>0</v>
      </c>
      <c r="CV33" s="585">
        <v>0</v>
      </c>
      <c r="CW33" s="585">
        <v>0</v>
      </c>
      <c r="CX33" s="585">
        <v>0</v>
      </c>
      <c r="CY33" s="585">
        <v>0</v>
      </c>
      <c r="CZ33" s="585">
        <v>0</v>
      </c>
      <c r="DA33" s="585">
        <f>Table61[[#This Row], [je102]]+Table61[[#This Row], [je103]]+Table61[[#This Row], [je104]]</f>
        <v>0</v>
      </c>
      <c r="DB33" s="585">
        <v>0</v>
      </c>
      <c r="DC33" s="585">
        <v>0</v>
      </c>
      <c r="DD33" s="585">
        <v>0</v>
      </c>
      <c r="DE33" s="585">
        <f>Table61[[#This Row], [je106]]+Table61[[#This Row], [je107]]+Table61[[#This Row], [je108]]+Table61[[#This Row], [je109]]+Table61[[#This Row], [je110]]</f>
        <v>0</v>
      </c>
      <c r="DF33" s="585">
        <v>0</v>
      </c>
      <c r="DG33" s="585">
        <v>0</v>
      </c>
      <c r="DH33" s="585">
        <v>0</v>
      </c>
      <c r="DI33" s="629">
        <v>0</v>
      </c>
      <c r="DJ33" s="630">
        <v>0</v>
      </c>
    </row>
    <row customHeight="1" ht="22.5">
      <c r="A34" s="582" t="s">
        <v>322</v>
      </c>
      <c r="B34" s="584"/>
      <c r="C34" s="584"/>
      <c r="D34" s="584" t="s">
        <v>323</v>
      </c>
      <c r="E34" s="585">
        <f>Table61[[#This Row], [je2]]+Table61[[#This Row], [je16]]+Table61[[#This Row], [je44]]+Table61[[#This Row], [je62]]+Table61[[#This Row], [je57]]+Table61[[#This Row], [je75]]+Table61[[#This Row], [je92]]+Table61[[#This Row], [je95]]+Table61[[#This Row], [je101]]+Table61[[#This Row], [je105]]</f>
        <v>39646932.85</v>
      </c>
      <c r="F34" s="585">
        <f>SUM(Table61[[#This Row], [je3]]:Table61[[#This Row], [je15]])</f>
        <v>140824.8</v>
      </c>
      <c r="G34" s="585">
        <f>G35+G37</f>
        <v>0</v>
      </c>
      <c r="H34" s="585">
        <f>H35+H37</f>
        <v>0</v>
      </c>
      <c r="I34" s="585">
        <f>I35+I37</f>
        <v>0</v>
      </c>
      <c r="J34" s="585">
        <f>J35+J37</f>
        <v>0</v>
      </c>
      <c r="K34" s="585">
        <f>K35+K37</f>
        <v>0</v>
      </c>
      <c r="L34" s="585">
        <f>L35+L37</f>
        <v>0</v>
      </c>
      <c r="M34" s="585">
        <f>M35+M37</f>
        <v>0</v>
      </c>
      <c r="N34" s="585">
        <f>N35+N37</f>
        <v>0</v>
      </c>
      <c r="O34" s="585">
        <f>O35+O37</f>
        <v>0</v>
      </c>
      <c r="P34" s="585">
        <f>P35+P37</f>
        <v>0</v>
      </c>
      <c r="Q34" s="585">
        <f>Q35+Q37</f>
        <v>0</v>
      </c>
      <c r="R34" s="585">
        <f>R35+R37</f>
        <v>0</v>
      </c>
      <c r="S34" s="585">
        <f>S35+S37</f>
        <v>140824.8</v>
      </c>
      <c r="T34" s="585">
        <f>SUM(Table61[[#This Row], [je17]]:Table61[[#This Row], [je43]])</f>
        <v>1938.38</v>
      </c>
      <c r="U34" s="585">
        <f>U35+U37</f>
        <v>0</v>
      </c>
      <c r="V34" s="585">
        <f>V35+V37</f>
        <v>0</v>
      </c>
      <c r="W34" s="585">
        <f>W35+W37</f>
        <v>0</v>
      </c>
      <c r="X34" s="585">
        <f>X35+X37</f>
        <v>0</v>
      </c>
      <c r="Y34" s="585">
        <f>Y35+Y37</f>
        <v>0</v>
      </c>
      <c r="Z34" s="585">
        <f>Z35+Z37</f>
        <v>0</v>
      </c>
      <c r="AA34" s="585">
        <f>AA35+AA37</f>
        <v>0</v>
      </c>
      <c r="AB34" s="585">
        <f>AB35+AB37</f>
        <v>0</v>
      </c>
      <c r="AC34" s="585">
        <f>AC35+AC37</f>
        <v>0</v>
      </c>
      <c r="AD34" s="585">
        <f>AD35+AD37</f>
        <v>0</v>
      </c>
      <c r="AE34" s="585">
        <f>AE35+AE37</f>
        <v>0</v>
      </c>
      <c r="AF34" s="585">
        <f>AF35+AF37</f>
        <v>0</v>
      </c>
      <c r="AG34" s="585">
        <f>AG35+AG37</f>
        <v>0</v>
      </c>
      <c r="AH34" s="585">
        <f>AH35+AH37</f>
        <v>0</v>
      </c>
      <c r="AI34" s="585">
        <f>AI35+AI37</f>
        <v>0</v>
      </c>
      <c r="AJ34" s="585">
        <f>AJ35+AJ37</f>
        <v>0</v>
      </c>
      <c r="AK34" s="585">
        <f>AK35+AK37</f>
        <v>0</v>
      </c>
      <c r="AL34" s="585">
        <f>AL35+AL37</f>
        <v>0</v>
      </c>
      <c r="AM34" s="585">
        <f>AM35+AM37</f>
        <v>0</v>
      </c>
      <c r="AN34" s="585">
        <f>AN35+AN37</f>
        <v>0</v>
      </c>
      <c r="AO34" s="585">
        <f>AO35+AO37</f>
        <v>0</v>
      </c>
      <c r="AP34" s="585">
        <f>AP35+AP37</f>
        <v>0</v>
      </c>
      <c r="AQ34" s="585">
        <f>AQ35+AQ37</f>
        <v>0</v>
      </c>
      <c r="AR34" s="585">
        <f>AR35+AR37</f>
        <v>0</v>
      </c>
      <c r="AS34" s="585">
        <f>AS35+AS37</f>
        <v>0</v>
      </c>
      <c r="AT34" s="585">
        <f>AT35+AT37</f>
        <v>0</v>
      </c>
      <c r="AU34" s="585">
        <f>AU35+AU37</f>
        <v>1938.38</v>
      </c>
      <c r="AV34" s="585">
        <f>SUM(Table61[[#This Row], [je45]]:Table61[[#This Row], [je56]])</f>
        <v>0</v>
      </c>
      <c r="AW34" s="585">
        <f>AW35+AW37</f>
        <v>0</v>
      </c>
      <c r="AX34" s="585">
        <f>AX35+AX37</f>
        <v>0</v>
      </c>
      <c r="AY34" s="585">
        <f>AY35+AY37</f>
        <v>0</v>
      </c>
      <c r="AZ34" s="585">
        <f>AZ35+AZ37</f>
        <v>0</v>
      </c>
      <c r="BA34" s="585">
        <f>BA35+BA37</f>
        <v>0</v>
      </c>
      <c r="BB34" s="585">
        <f>BB35+BB37</f>
        <v>0</v>
      </c>
      <c r="BC34" s="585">
        <f>BC35+BC37</f>
        <v>0</v>
      </c>
      <c r="BD34" s="585">
        <f>BD35+BD37</f>
        <v>0</v>
      </c>
      <c r="BE34" s="585">
        <f>BE35+BE37</f>
        <v>0</v>
      </c>
      <c r="BF34" s="585">
        <f>BF35+BF37</f>
        <v>0</v>
      </c>
      <c r="BG34" s="585">
        <f>BG35+BG37</f>
        <v>0</v>
      </c>
      <c r="BH34" s="585">
        <f>BH35+BH37</f>
        <v>0</v>
      </c>
      <c r="BI34" s="585">
        <f>Table61[[#This Row], [je58]]+Table61[[#This Row], [je59]]+Table61[[#This Row], [je60]]+Table61[[#This Row], [je61]]</f>
        <v>0</v>
      </c>
      <c r="BJ34" s="585">
        <f>BJ35+BJ37</f>
        <v>0</v>
      </c>
      <c r="BK34" s="585">
        <f>BK35+BK37</f>
        <v>0</v>
      </c>
      <c r="BL34" s="585">
        <f>BL35+BL37</f>
        <v>0</v>
      </c>
      <c r="BM34" s="585">
        <f>BM35+BM37</f>
        <v>0</v>
      </c>
      <c r="BN34" s="585">
        <f>SUM(Table61[[#This Row], [je63]]:Table61[[#This Row], [je74]])</f>
        <v>0</v>
      </c>
      <c r="BO34" s="585">
        <f>BO35+BO37</f>
        <v>0</v>
      </c>
      <c r="BP34" s="585">
        <f>BP35+BP37</f>
        <v>0</v>
      </c>
      <c r="BQ34" s="585">
        <f>BQ35+BQ37</f>
        <v>0</v>
      </c>
      <c r="BR34" s="585">
        <f>BR35+BR37</f>
        <v>0</v>
      </c>
      <c r="BS34" s="585">
        <f>BS35+BS37</f>
        <v>0</v>
      </c>
      <c r="BT34" s="585">
        <f>BT35+BT37</f>
        <v>0</v>
      </c>
      <c r="BU34" s="585">
        <f>BU35+BU37</f>
        <v>0</v>
      </c>
      <c r="BV34" s="585">
        <f>BV35+BV37</f>
        <v>0</v>
      </c>
      <c r="BW34" s="585">
        <f>BW35+BW37</f>
        <v>0</v>
      </c>
      <c r="BX34" s="585">
        <f>BX35+BX37</f>
        <v>0</v>
      </c>
      <c r="BY34" s="585">
        <f>BY35+BY37</f>
        <v>0</v>
      </c>
      <c r="BZ34" s="585">
        <f>BZ35+BZ37</f>
        <v>0</v>
      </c>
      <c r="CA34" s="585">
        <f>SUM(Table61[[#This Row], [je76]]:Table61[[#This Row], [je91]])</f>
        <v>10621328.53</v>
      </c>
      <c r="CB34" s="585">
        <f>CB35+CB37</f>
        <v>0</v>
      </c>
      <c r="CC34" s="585">
        <f>CC35+CC37</f>
        <v>0</v>
      </c>
      <c r="CD34" s="585">
        <f>CD35+CD37</f>
        <v>0</v>
      </c>
      <c r="CE34" s="585">
        <f>CE35+CE37</f>
        <v>10621328.53</v>
      </c>
      <c r="CF34" s="585">
        <f>CF35+CF37</f>
        <v>0</v>
      </c>
      <c r="CG34" s="585">
        <f>CG35+CG37</f>
        <v>0</v>
      </c>
      <c r="CH34" s="585">
        <f>CH35+CH37</f>
        <v>0</v>
      </c>
      <c r="CI34" s="585">
        <f>CI35+CI37</f>
        <v>0</v>
      </c>
      <c r="CJ34" s="585">
        <f>CJ35+CJ37</f>
        <v>0</v>
      </c>
      <c r="CK34" s="585">
        <f>CK35+CK37</f>
        <v>0</v>
      </c>
      <c r="CL34" s="585">
        <f>CL35+CL37</f>
        <v>0</v>
      </c>
      <c r="CM34" s="585">
        <f>CM35+CM37</f>
        <v>0</v>
      </c>
      <c r="CN34" s="585">
        <f>CN35+CN37</f>
        <v>0</v>
      </c>
      <c r="CO34" s="585">
        <f>CO35+CO37</f>
        <v>0</v>
      </c>
      <c r="CP34" s="585">
        <f>CP35+CP37</f>
        <v>0</v>
      </c>
      <c r="CQ34" s="585">
        <f>CQ35+CQ37</f>
        <v>0</v>
      </c>
      <c r="CR34" s="585">
        <f>Table61[[#This Row], [je93]]+Table61[[#This Row], [je94]]</f>
        <v>0</v>
      </c>
      <c r="CS34" s="585">
        <f>CS35+CS37</f>
        <v>0</v>
      </c>
      <c r="CT34" s="585">
        <f>CT35+CT37</f>
        <v>0</v>
      </c>
      <c r="CU34" s="585">
        <f>Table61[[#This Row], [je96]]+Table61[[#This Row], [je97]]+Table61[[#This Row], [je98]]+Table61[[#This Row], [je99]]+Table61[[#This Row], [je100]]</f>
        <v>28882841.14</v>
      </c>
      <c r="CV34" s="585">
        <f>CV35+CV37</f>
        <v>0</v>
      </c>
      <c r="CW34" s="585">
        <f>CW35+CW37</f>
        <v>0</v>
      </c>
      <c r="CX34" s="585">
        <f>CX35+CX37</f>
        <v>0</v>
      </c>
      <c r="CY34" s="585">
        <f>CY35+CY37</f>
        <v>0</v>
      </c>
      <c r="CZ34" s="585">
        <f>CZ35+CZ37</f>
        <v>28882841.14</v>
      </c>
      <c r="DA34" s="585">
        <f>Table61[[#This Row], [je102]]+Table61[[#This Row], [je103]]+Table61[[#This Row], [je104]]</f>
        <v>0</v>
      </c>
      <c r="DB34" s="585">
        <f>DB35+DB37</f>
        <v>0</v>
      </c>
      <c r="DC34" s="585">
        <f>DC35+DC37</f>
        <v>0</v>
      </c>
      <c r="DD34" s="585">
        <f>DD35+DD37</f>
        <v>0</v>
      </c>
      <c r="DE34" s="585">
        <f>Table61[[#This Row], [je106]]+Table61[[#This Row], [je107]]+Table61[[#This Row], [je108]]+Table61[[#This Row], [je109]]+Table61[[#This Row], [je110]]</f>
        <v>0</v>
      </c>
      <c r="DF34" s="585">
        <f>DF35+DF37</f>
        <v>0</v>
      </c>
      <c r="DG34" s="585">
        <f>DG35+DG37</f>
        <v>0</v>
      </c>
      <c r="DH34" s="585">
        <f>DH35+DH37</f>
        <v>0</v>
      </c>
      <c r="DI34" s="629">
        <f>DI35+DI37</f>
        <v>0</v>
      </c>
      <c r="DJ34" s="630">
        <f>DJ35+DJ37</f>
        <v>0</v>
      </c>
    </row>
    <row customHeight="1" ht="22.5">
      <c r="A35" s="582" t="s">
        <v>324</v>
      </c>
      <c r="B35" s="584"/>
      <c r="C35" s="584"/>
      <c r="D35" s="584" t="s">
        <v>467</v>
      </c>
      <c r="E35" s="585">
        <f>Table61[[#This Row], [je2]]+Table61[[#This Row], [je16]]+Table61[[#This Row], [je44]]+Table61[[#This Row], [je62]]+Table61[[#This Row], [je57]]+Table61[[#This Row], [je75]]+Table61[[#This Row], [je92]]+Table61[[#This Row], [je95]]+Table61[[#This Row], [je101]]+Table61[[#This Row], [je105]]</f>
        <v>10621328.53</v>
      </c>
      <c r="F35" s="585">
        <f>SUM(Table61[[#This Row], [je3]]:Table61[[#This Row], [je15]])</f>
        <v>0</v>
      </c>
      <c r="G35" s="585">
        <f>G36</f>
        <v>0</v>
      </c>
      <c r="H35" s="585">
        <f>H36</f>
        <v>0</v>
      </c>
      <c r="I35" s="585">
        <f>I36</f>
        <v>0</v>
      </c>
      <c r="J35" s="585">
        <f>J36</f>
        <v>0</v>
      </c>
      <c r="K35" s="585">
        <f>K36</f>
        <v>0</v>
      </c>
      <c r="L35" s="585">
        <f>L36</f>
        <v>0</v>
      </c>
      <c r="M35" s="585">
        <f>M36</f>
        <v>0</v>
      </c>
      <c r="N35" s="585">
        <f>N36</f>
        <v>0</v>
      </c>
      <c r="O35" s="585">
        <f>O36</f>
        <v>0</v>
      </c>
      <c r="P35" s="585">
        <f>P36</f>
        <v>0</v>
      </c>
      <c r="Q35" s="585">
        <f>Q36</f>
        <v>0</v>
      </c>
      <c r="R35" s="585">
        <f>R36</f>
        <v>0</v>
      </c>
      <c r="S35" s="585">
        <f>S36</f>
        <v>0</v>
      </c>
      <c r="T35" s="585">
        <f>SUM(Table61[[#This Row], [je17]]:Table61[[#This Row], [je43]])</f>
        <v>0</v>
      </c>
      <c r="U35" s="585">
        <f>U36</f>
        <v>0</v>
      </c>
      <c r="V35" s="585">
        <f>V36</f>
        <v>0</v>
      </c>
      <c r="W35" s="585">
        <f>W36</f>
        <v>0</v>
      </c>
      <c r="X35" s="585">
        <f>X36</f>
        <v>0</v>
      </c>
      <c r="Y35" s="585">
        <f>Y36</f>
        <v>0</v>
      </c>
      <c r="Z35" s="585">
        <f>Z36</f>
        <v>0</v>
      </c>
      <c r="AA35" s="585">
        <f>AA36</f>
        <v>0</v>
      </c>
      <c r="AB35" s="585">
        <f>AB36</f>
        <v>0</v>
      </c>
      <c r="AC35" s="585">
        <f>AC36</f>
        <v>0</v>
      </c>
      <c r="AD35" s="585">
        <f>AD36</f>
        <v>0</v>
      </c>
      <c r="AE35" s="585">
        <f>AE36</f>
        <v>0</v>
      </c>
      <c r="AF35" s="585">
        <f>AF36</f>
        <v>0</v>
      </c>
      <c r="AG35" s="585">
        <f>AG36</f>
        <v>0</v>
      </c>
      <c r="AH35" s="585">
        <f>AH36</f>
        <v>0</v>
      </c>
      <c r="AI35" s="585">
        <f>AI36</f>
        <v>0</v>
      </c>
      <c r="AJ35" s="585">
        <f>AJ36</f>
        <v>0</v>
      </c>
      <c r="AK35" s="585">
        <f>AK36</f>
        <v>0</v>
      </c>
      <c r="AL35" s="585">
        <f>AL36</f>
        <v>0</v>
      </c>
      <c r="AM35" s="585">
        <f>AM36</f>
        <v>0</v>
      </c>
      <c r="AN35" s="585">
        <f>AN36</f>
        <v>0</v>
      </c>
      <c r="AO35" s="585">
        <f>AO36</f>
        <v>0</v>
      </c>
      <c r="AP35" s="585">
        <f>AP36</f>
        <v>0</v>
      </c>
      <c r="AQ35" s="585">
        <f>AQ36</f>
        <v>0</v>
      </c>
      <c r="AR35" s="585">
        <f>AR36</f>
        <v>0</v>
      </c>
      <c r="AS35" s="585">
        <f>AS36</f>
        <v>0</v>
      </c>
      <c r="AT35" s="585">
        <f>AT36</f>
        <v>0</v>
      </c>
      <c r="AU35" s="585">
        <f>AU36</f>
        <v>0</v>
      </c>
      <c r="AV35" s="585">
        <f>SUM(Table61[[#This Row], [je45]]:Table61[[#This Row], [je56]])</f>
        <v>0</v>
      </c>
      <c r="AW35" s="585">
        <f>AW36</f>
        <v>0</v>
      </c>
      <c r="AX35" s="585">
        <f>AX36</f>
        <v>0</v>
      </c>
      <c r="AY35" s="585">
        <f>AY36</f>
        <v>0</v>
      </c>
      <c r="AZ35" s="585">
        <f>AZ36</f>
        <v>0</v>
      </c>
      <c r="BA35" s="585">
        <f>BA36</f>
        <v>0</v>
      </c>
      <c r="BB35" s="585">
        <f>BB36</f>
        <v>0</v>
      </c>
      <c r="BC35" s="585">
        <f>BC36</f>
        <v>0</v>
      </c>
      <c r="BD35" s="585">
        <f>BD36</f>
        <v>0</v>
      </c>
      <c r="BE35" s="585">
        <f>BE36</f>
        <v>0</v>
      </c>
      <c r="BF35" s="585">
        <f>BF36</f>
        <v>0</v>
      </c>
      <c r="BG35" s="585">
        <f>BG36</f>
        <v>0</v>
      </c>
      <c r="BH35" s="585">
        <f>BH36</f>
        <v>0</v>
      </c>
      <c r="BI35" s="585">
        <f>Table61[[#This Row], [je58]]+Table61[[#This Row], [je59]]+Table61[[#This Row], [je60]]+Table61[[#This Row], [je61]]</f>
        <v>0</v>
      </c>
      <c r="BJ35" s="585">
        <f>BJ36</f>
        <v>0</v>
      </c>
      <c r="BK35" s="585">
        <f>BK36</f>
        <v>0</v>
      </c>
      <c r="BL35" s="585">
        <f>BL36</f>
        <v>0</v>
      </c>
      <c r="BM35" s="585">
        <f>BM36</f>
        <v>0</v>
      </c>
      <c r="BN35" s="585">
        <f>SUM(Table61[[#This Row], [je63]]:Table61[[#This Row], [je74]])</f>
        <v>0</v>
      </c>
      <c r="BO35" s="585">
        <f>BO36</f>
        <v>0</v>
      </c>
      <c r="BP35" s="585">
        <f>BP36</f>
        <v>0</v>
      </c>
      <c r="BQ35" s="585">
        <f>BQ36</f>
        <v>0</v>
      </c>
      <c r="BR35" s="585">
        <f>BR36</f>
        <v>0</v>
      </c>
      <c r="BS35" s="585">
        <f>BS36</f>
        <v>0</v>
      </c>
      <c r="BT35" s="585">
        <f>BT36</f>
        <v>0</v>
      </c>
      <c r="BU35" s="585">
        <f>BU36</f>
        <v>0</v>
      </c>
      <c r="BV35" s="585">
        <f>BV36</f>
        <v>0</v>
      </c>
      <c r="BW35" s="585">
        <f>BW36</f>
        <v>0</v>
      </c>
      <c r="BX35" s="585">
        <f>BX36</f>
        <v>0</v>
      </c>
      <c r="BY35" s="585">
        <f>BY36</f>
        <v>0</v>
      </c>
      <c r="BZ35" s="585">
        <f>BZ36</f>
        <v>0</v>
      </c>
      <c r="CA35" s="585">
        <f>SUM(Table61[[#This Row], [je76]]:Table61[[#This Row], [je91]])</f>
        <v>10621328.53</v>
      </c>
      <c r="CB35" s="585">
        <f>CB36</f>
        <v>0</v>
      </c>
      <c r="CC35" s="585">
        <f>CC36</f>
        <v>0</v>
      </c>
      <c r="CD35" s="585">
        <f>CD36</f>
        <v>0</v>
      </c>
      <c r="CE35" s="585">
        <f>CE36</f>
        <v>10621328.53</v>
      </c>
      <c r="CF35" s="585">
        <f>CF36</f>
        <v>0</v>
      </c>
      <c r="CG35" s="585">
        <f>CG36</f>
        <v>0</v>
      </c>
      <c r="CH35" s="585">
        <f>CH36</f>
        <v>0</v>
      </c>
      <c r="CI35" s="585">
        <f>CI36</f>
        <v>0</v>
      </c>
      <c r="CJ35" s="585">
        <f>CJ36</f>
        <v>0</v>
      </c>
      <c r="CK35" s="585">
        <f>CK36</f>
        <v>0</v>
      </c>
      <c r="CL35" s="585">
        <f>CL36</f>
        <v>0</v>
      </c>
      <c r="CM35" s="585">
        <f>CM36</f>
        <v>0</v>
      </c>
      <c r="CN35" s="585">
        <f>CN36</f>
        <v>0</v>
      </c>
      <c r="CO35" s="585">
        <f>CO36</f>
        <v>0</v>
      </c>
      <c r="CP35" s="585">
        <f>CP36</f>
        <v>0</v>
      </c>
      <c r="CQ35" s="585">
        <f>CQ36</f>
        <v>0</v>
      </c>
      <c r="CR35" s="585">
        <f>Table61[[#This Row], [je93]]+Table61[[#This Row], [je94]]</f>
        <v>0</v>
      </c>
      <c r="CS35" s="585">
        <f>CS36</f>
        <v>0</v>
      </c>
      <c r="CT35" s="585">
        <f>CT36</f>
        <v>0</v>
      </c>
      <c r="CU35" s="585">
        <f>Table61[[#This Row], [je96]]+Table61[[#This Row], [je97]]+Table61[[#This Row], [je98]]+Table61[[#This Row], [je99]]+Table61[[#This Row], [je100]]</f>
        <v>0</v>
      </c>
      <c r="CV35" s="585">
        <f>CV36</f>
        <v>0</v>
      </c>
      <c r="CW35" s="585">
        <f>CW36</f>
        <v>0</v>
      </c>
      <c r="CX35" s="585">
        <f>CX36</f>
        <v>0</v>
      </c>
      <c r="CY35" s="585">
        <f>CY36</f>
        <v>0</v>
      </c>
      <c r="CZ35" s="585">
        <f>CZ36</f>
        <v>0</v>
      </c>
      <c r="DA35" s="585">
        <f>Table61[[#This Row], [je102]]+Table61[[#This Row], [je103]]+Table61[[#This Row], [je104]]</f>
        <v>0</v>
      </c>
      <c r="DB35" s="585">
        <f>DB36</f>
        <v>0</v>
      </c>
      <c r="DC35" s="585">
        <f>DC36</f>
        <v>0</v>
      </c>
      <c r="DD35" s="585">
        <f>DD36</f>
        <v>0</v>
      </c>
      <c r="DE35" s="585">
        <f>Table61[[#This Row], [je106]]+Table61[[#This Row], [je107]]+Table61[[#This Row], [je108]]+Table61[[#This Row], [je109]]+Table61[[#This Row], [je110]]</f>
        <v>0</v>
      </c>
      <c r="DF35" s="585">
        <f>DF36</f>
        <v>0</v>
      </c>
      <c r="DG35" s="585">
        <f>DG36</f>
        <v>0</v>
      </c>
      <c r="DH35" s="585">
        <f>DH36</f>
        <v>0</v>
      </c>
      <c r="DI35" s="629">
        <f>DI36</f>
        <v>0</v>
      </c>
      <c r="DJ35" s="630">
        <f>DJ36</f>
        <v>0</v>
      </c>
    </row>
    <row customHeight="1" ht="22.5">
      <c r="A36" s="588" t="s">
        <v>326</v>
      </c>
      <c r="B36" s="590"/>
      <c r="C36" s="590"/>
      <c r="D36" s="590" t="s">
        <v>468</v>
      </c>
      <c r="E36" s="585">
        <f>Table61[[#This Row], [je2]]+Table61[[#This Row], [je16]]+Table61[[#This Row], [je44]]+Table61[[#This Row], [je62]]+Table61[[#This Row], [je57]]+Table61[[#This Row], [je75]]+Table61[[#This Row], [je92]]+Table61[[#This Row], [je95]]+Table61[[#This Row], [je101]]+Table61[[#This Row], [je105]]</f>
        <v>10621328.53</v>
      </c>
      <c r="F36" s="585">
        <f>SUM(Table61[[#This Row], [je3]]:Table61[[#This Row], [je15]])</f>
        <v>0</v>
      </c>
      <c r="G36" s="585">
        <v>0</v>
      </c>
      <c r="H36" s="585">
        <v>0</v>
      </c>
      <c r="I36" s="585">
        <v>0</v>
      </c>
      <c r="J36" s="585">
        <v>0</v>
      </c>
      <c r="K36" s="585">
        <v>0</v>
      </c>
      <c r="L36" s="585">
        <v>0</v>
      </c>
      <c r="M36" s="585">
        <v>0</v>
      </c>
      <c r="N36" s="585">
        <v>0</v>
      </c>
      <c r="O36" s="585">
        <v>0</v>
      </c>
      <c r="P36" s="585">
        <v>0</v>
      </c>
      <c r="Q36" s="585">
        <v>0</v>
      </c>
      <c r="R36" s="585">
        <v>0</v>
      </c>
      <c r="S36" s="585">
        <v>0</v>
      </c>
      <c r="T36" s="585">
        <f>SUM(Table61[[#This Row], [je17]]:Table61[[#This Row], [je43]])</f>
        <v>0</v>
      </c>
      <c r="U36" s="585">
        <v>0</v>
      </c>
      <c r="V36" s="585">
        <v>0</v>
      </c>
      <c r="W36" s="585">
        <v>0</v>
      </c>
      <c r="X36" s="585">
        <v>0</v>
      </c>
      <c r="Y36" s="585">
        <v>0</v>
      </c>
      <c r="Z36" s="585">
        <v>0</v>
      </c>
      <c r="AA36" s="585">
        <v>0</v>
      </c>
      <c r="AB36" s="585">
        <v>0</v>
      </c>
      <c r="AC36" s="585">
        <v>0</v>
      </c>
      <c r="AD36" s="585">
        <v>0</v>
      </c>
      <c r="AE36" s="585">
        <v>0</v>
      </c>
      <c r="AF36" s="585">
        <v>0</v>
      </c>
      <c r="AG36" s="585">
        <v>0</v>
      </c>
      <c r="AH36" s="585">
        <v>0</v>
      </c>
      <c r="AI36" s="585">
        <v>0</v>
      </c>
      <c r="AJ36" s="585">
        <v>0</v>
      </c>
      <c r="AK36" s="585">
        <v>0</v>
      </c>
      <c r="AL36" s="585">
        <v>0</v>
      </c>
      <c r="AM36" s="585">
        <v>0</v>
      </c>
      <c r="AN36" s="585">
        <v>0</v>
      </c>
      <c r="AO36" s="585">
        <v>0</v>
      </c>
      <c r="AP36" s="585">
        <v>0</v>
      </c>
      <c r="AQ36" s="585">
        <v>0</v>
      </c>
      <c r="AR36" s="585">
        <v>0</v>
      </c>
      <c r="AS36" s="585">
        <v>0</v>
      </c>
      <c r="AT36" s="585">
        <v>0</v>
      </c>
      <c r="AU36" s="585">
        <v>0</v>
      </c>
      <c r="AV36" s="585">
        <f>SUM(Table61[[#This Row], [je45]]:Table61[[#This Row], [je56]])</f>
        <v>0</v>
      </c>
      <c r="AW36" s="585">
        <v>0</v>
      </c>
      <c r="AX36" s="585">
        <v>0</v>
      </c>
      <c r="AY36" s="585">
        <v>0</v>
      </c>
      <c r="AZ36" s="585">
        <v>0</v>
      </c>
      <c r="BA36" s="585">
        <v>0</v>
      </c>
      <c r="BB36" s="585">
        <v>0</v>
      </c>
      <c r="BC36" s="585">
        <v>0</v>
      </c>
      <c r="BD36" s="585">
        <v>0</v>
      </c>
      <c r="BE36" s="585">
        <v>0</v>
      </c>
      <c r="BF36" s="585">
        <v>0</v>
      </c>
      <c r="BG36" s="585">
        <v>0</v>
      </c>
      <c r="BH36" s="585">
        <v>0</v>
      </c>
      <c r="BI36" s="585">
        <f>Table61[[#This Row], [je58]]+Table61[[#This Row], [je59]]+Table61[[#This Row], [je60]]+Table61[[#This Row], [je61]]</f>
        <v>0</v>
      </c>
      <c r="BJ36" s="585">
        <v>0</v>
      </c>
      <c r="BK36" s="585">
        <v>0</v>
      </c>
      <c r="BL36" s="585">
        <v>0</v>
      </c>
      <c r="BM36" s="585">
        <v>0</v>
      </c>
      <c r="BN36" s="585">
        <f>SUM(Table61[[#This Row], [je63]]:Table61[[#This Row], [je74]])</f>
        <v>0</v>
      </c>
      <c r="BO36" s="585">
        <v>0</v>
      </c>
      <c r="BP36" s="585">
        <v>0</v>
      </c>
      <c r="BQ36" s="585">
        <v>0</v>
      </c>
      <c r="BR36" s="585">
        <v>0</v>
      </c>
      <c r="BS36" s="585">
        <v>0</v>
      </c>
      <c r="BT36" s="585">
        <v>0</v>
      </c>
      <c r="BU36" s="585">
        <v>0</v>
      </c>
      <c r="BV36" s="585">
        <v>0</v>
      </c>
      <c r="BW36" s="585">
        <v>0</v>
      </c>
      <c r="BX36" s="585">
        <v>0</v>
      </c>
      <c r="BY36" s="585">
        <v>0</v>
      </c>
      <c r="BZ36" s="585">
        <v>0</v>
      </c>
      <c r="CA36" s="585">
        <f>SUM(Table61[[#This Row], [je76]]:Table61[[#This Row], [je91]])</f>
        <v>10621328.53</v>
      </c>
      <c r="CB36" s="585">
        <v>0</v>
      </c>
      <c r="CC36" s="585">
        <v>0</v>
      </c>
      <c r="CD36" s="585">
        <v>0</v>
      </c>
      <c r="CE36" s="585">
        <v>10621328.53</v>
      </c>
      <c r="CF36" s="585">
        <v>0</v>
      </c>
      <c r="CG36" s="585">
        <v>0</v>
      </c>
      <c r="CH36" s="585">
        <v>0</v>
      </c>
      <c r="CI36" s="585">
        <v>0</v>
      </c>
      <c r="CJ36" s="585">
        <v>0</v>
      </c>
      <c r="CK36" s="585">
        <v>0</v>
      </c>
      <c r="CL36" s="585">
        <v>0</v>
      </c>
      <c r="CM36" s="585">
        <v>0</v>
      </c>
      <c r="CN36" s="585">
        <v>0</v>
      </c>
      <c r="CO36" s="585">
        <v>0</v>
      </c>
      <c r="CP36" s="585">
        <v>0</v>
      </c>
      <c r="CQ36" s="585">
        <v>0</v>
      </c>
      <c r="CR36" s="585">
        <f>Table61[[#This Row], [je93]]+Table61[[#This Row], [je94]]</f>
        <v>0</v>
      </c>
      <c r="CS36" s="585">
        <v>0</v>
      </c>
      <c r="CT36" s="585">
        <v>0</v>
      </c>
      <c r="CU36" s="585">
        <f>Table61[[#This Row], [je96]]+Table61[[#This Row], [je97]]+Table61[[#This Row], [je98]]+Table61[[#This Row], [je99]]+Table61[[#This Row], [je100]]</f>
        <v>0</v>
      </c>
      <c r="CV36" s="585">
        <v>0</v>
      </c>
      <c r="CW36" s="585">
        <v>0</v>
      </c>
      <c r="CX36" s="585">
        <v>0</v>
      </c>
      <c r="CY36" s="585">
        <v>0</v>
      </c>
      <c r="CZ36" s="585">
        <v>0</v>
      </c>
      <c r="DA36" s="585">
        <f>Table61[[#This Row], [je102]]+Table61[[#This Row], [je103]]+Table61[[#This Row], [je104]]</f>
        <v>0</v>
      </c>
      <c r="DB36" s="585">
        <v>0</v>
      </c>
      <c r="DC36" s="585">
        <v>0</v>
      </c>
      <c r="DD36" s="585">
        <v>0</v>
      </c>
      <c r="DE36" s="585">
        <f>Table61[[#This Row], [je106]]+Table61[[#This Row], [je107]]+Table61[[#This Row], [je108]]+Table61[[#This Row], [je109]]+Table61[[#This Row], [je110]]</f>
        <v>0</v>
      </c>
      <c r="DF36" s="585">
        <v>0</v>
      </c>
      <c r="DG36" s="585">
        <v>0</v>
      </c>
      <c r="DH36" s="585">
        <v>0</v>
      </c>
      <c r="DI36" s="629">
        <v>0</v>
      </c>
      <c r="DJ36" s="630">
        <v>0</v>
      </c>
    </row>
    <row customHeight="1" ht="22.5">
      <c r="A37" s="582" t="s">
        <v>328</v>
      </c>
      <c r="B37" s="584"/>
      <c r="C37" s="584"/>
      <c r="D37" s="584" t="s">
        <v>331</v>
      </c>
      <c r="E37" s="585">
        <f>Table61[[#This Row], [je2]]+Table61[[#This Row], [je16]]+Table61[[#This Row], [je44]]+Table61[[#This Row], [je62]]+Table61[[#This Row], [je57]]+Table61[[#This Row], [je75]]+Table61[[#This Row], [je92]]+Table61[[#This Row], [je95]]+Table61[[#This Row], [je101]]+Table61[[#This Row], [je105]]</f>
        <v>29025604.32</v>
      </c>
      <c r="F37" s="585">
        <f>SUM(Table61[[#This Row], [je3]]:Table61[[#This Row], [je15]])</f>
        <v>140824.8</v>
      </c>
      <c r="G37" s="585">
        <f>G38</f>
        <v>0</v>
      </c>
      <c r="H37" s="585">
        <f>H38</f>
        <v>0</v>
      </c>
      <c r="I37" s="585">
        <f>I38</f>
        <v>0</v>
      </c>
      <c r="J37" s="585">
        <f>J38</f>
        <v>0</v>
      </c>
      <c r="K37" s="585">
        <f>K38</f>
        <v>0</v>
      </c>
      <c r="L37" s="585">
        <f>L38</f>
        <v>0</v>
      </c>
      <c r="M37" s="585">
        <f>M38</f>
        <v>0</v>
      </c>
      <c r="N37" s="585">
        <f>N38</f>
        <v>0</v>
      </c>
      <c r="O37" s="585">
        <f>O38</f>
        <v>0</v>
      </c>
      <c r="P37" s="585">
        <f>P38</f>
        <v>0</v>
      </c>
      <c r="Q37" s="585">
        <f>Q38</f>
        <v>0</v>
      </c>
      <c r="R37" s="585">
        <f>R38</f>
        <v>0</v>
      </c>
      <c r="S37" s="585">
        <f>S38</f>
        <v>140824.8</v>
      </c>
      <c r="T37" s="585">
        <f>SUM(Table61[[#This Row], [je17]]:Table61[[#This Row], [je43]])</f>
        <v>1938.38</v>
      </c>
      <c r="U37" s="585">
        <f>U38</f>
        <v>0</v>
      </c>
      <c r="V37" s="585">
        <f>V38</f>
        <v>0</v>
      </c>
      <c r="W37" s="585">
        <f>W38</f>
        <v>0</v>
      </c>
      <c r="X37" s="585">
        <f>X38</f>
        <v>0</v>
      </c>
      <c r="Y37" s="585">
        <f>Y38</f>
        <v>0</v>
      </c>
      <c r="Z37" s="585">
        <f>Z38</f>
        <v>0</v>
      </c>
      <c r="AA37" s="585">
        <f>AA38</f>
        <v>0</v>
      </c>
      <c r="AB37" s="585">
        <f>AB38</f>
        <v>0</v>
      </c>
      <c r="AC37" s="585">
        <f>AC38</f>
        <v>0</v>
      </c>
      <c r="AD37" s="585">
        <f>AD38</f>
        <v>0</v>
      </c>
      <c r="AE37" s="585">
        <f>AE38</f>
        <v>0</v>
      </c>
      <c r="AF37" s="585">
        <f>AF38</f>
        <v>0</v>
      </c>
      <c r="AG37" s="585">
        <f>AG38</f>
        <v>0</v>
      </c>
      <c r="AH37" s="585">
        <f>AH38</f>
        <v>0</v>
      </c>
      <c r="AI37" s="585">
        <f>AI38</f>
        <v>0</v>
      </c>
      <c r="AJ37" s="585">
        <f>AJ38</f>
        <v>0</v>
      </c>
      <c r="AK37" s="585">
        <f>AK38</f>
        <v>0</v>
      </c>
      <c r="AL37" s="585">
        <f>AL38</f>
        <v>0</v>
      </c>
      <c r="AM37" s="585">
        <f>AM38</f>
        <v>0</v>
      </c>
      <c r="AN37" s="585">
        <f>AN38</f>
        <v>0</v>
      </c>
      <c r="AO37" s="585">
        <f>AO38</f>
        <v>0</v>
      </c>
      <c r="AP37" s="585">
        <f>AP38</f>
        <v>0</v>
      </c>
      <c r="AQ37" s="585">
        <f>AQ38</f>
        <v>0</v>
      </c>
      <c r="AR37" s="585">
        <f>AR38</f>
        <v>0</v>
      </c>
      <c r="AS37" s="585">
        <f>AS38</f>
        <v>0</v>
      </c>
      <c r="AT37" s="585">
        <f>AT38</f>
        <v>0</v>
      </c>
      <c r="AU37" s="585">
        <f>AU38</f>
        <v>1938.38</v>
      </c>
      <c r="AV37" s="585">
        <f>SUM(Table61[[#This Row], [je45]]:Table61[[#This Row], [je56]])</f>
        <v>0</v>
      </c>
      <c r="AW37" s="585">
        <f>AW38</f>
        <v>0</v>
      </c>
      <c r="AX37" s="585">
        <f>AX38</f>
        <v>0</v>
      </c>
      <c r="AY37" s="585">
        <f>AY38</f>
        <v>0</v>
      </c>
      <c r="AZ37" s="585">
        <f>AZ38</f>
        <v>0</v>
      </c>
      <c r="BA37" s="585">
        <f>BA38</f>
        <v>0</v>
      </c>
      <c r="BB37" s="585">
        <f>BB38</f>
        <v>0</v>
      </c>
      <c r="BC37" s="585">
        <f>BC38</f>
        <v>0</v>
      </c>
      <c r="BD37" s="585">
        <f>BD38</f>
        <v>0</v>
      </c>
      <c r="BE37" s="585">
        <f>BE38</f>
        <v>0</v>
      </c>
      <c r="BF37" s="585">
        <f>BF38</f>
        <v>0</v>
      </c>
      <c r="BG37" s="585">
        <f>BG38</f>
        <v>0</v>
      </c>
      <c r="BH37" s="585">
        <f>BH38</f>
        <v>0</v>
      </c>
      <c r="BI37" s="585">
        <f>Table61[[#This Row], [je58]]+Table61[[#This Row], [je59]]+Table61[[#This Row], [je60]]+Table61[[#This Row], [je61]]</f>
        <v>0</v>
      </c>
      <c r="BJ37" s="585">
        <f>BJ38</f>
        <v>0</v>
      </c>
      <c r="BK37" s="585">
        <f>BK38</f>
        <v>0</v>
      </c>
      <c r="BL37" s="585">
        <f>BL38</f>
        <v>0</v>
      </c>
      <c r="BM37" s="585">
        <f>BM38</f>
        <v>0</v>
      </c>
      <c r="BN37" s="585">
        <f>SUM(Table61[[#This Row], [je63]]:Table61[[#This Row], [je74]])</f>
        <v>0</v>
      </c>
      <c r="BO37" s="585">
        <f>BO38</f>
        <v>0</v>
      </c>
      <c r="BP37" s="585">
        <f>BP38</f>
        <v>0</v>
      </c>
      <c r="BQ37" s="585">
        <f>BQ38</f>
        <v>0</v>
      </c>
      <c r="BR37" s="585">
        <f>BR38</f>
        <v>0</v>
      </c>
      <c r="BS37" s="585">
        <f>BS38</f>
        <v>0</v>
      </c>
      <c r="BT37" s="585">
        <f>BT38</f>
        <v>0</v>
      </c>
      <c r="BU37" s="585">
        <f>BU38</f>
        <v>0</v>
      </c>
      <c r="BV37" s="585">
        <f>BV38</f>
        <v>0</v>
      </c>
      <c r="BW37" s="585">
        <f>BW38</f>
        <v>0</v>
      </c>
      <c r="BX37" s="585">
        <f>BX38</f>
        <v>0</v>
      </c>
      <c r="BY37" s="585">
        <f>BY38</f>
        <v>0</v>
      </c>
      <c r="BZ37" s="585">
        <f>BZ38</f>
        <v>0</v>
      </c>
      <c r="CA37" s="585">
        <f>SUM(Table61[[#This Row], [je76]]:Table61[[#This Row], [je91]])</f>
        <v>0</v>
      </c>
      <c r="CB37" s="585">
        <f>CB38</f>
        <v>0</v>
      </c>
      <c r="CC37" s="585">
        <f>CC38</f>
        <v>0</v>
      </c>
      <c r="CD37" s="585">
        <f>CD38</f>
        <v>0</v>
      </c>
      <c r="CE37" s="585">
        <f>CE38</f>
        <v>0</v>
      </c>
      <c r="CF37" s="585">
        <f>CF38</f>
        <v>0</v>
      </c>
      <c r="CG37" s="585">
        <f>CG38</f>
        <v>0</v>
      </c>
      <c r="CH37" s="585">
        <f>CH38</f>
        <v>0</v>
      </c>
      <c r="CI37" s="585">
        <f>CI38</f>
        <v>0</v>
      </c>
      <c r="CJ37" s="585">
        <f>CJ38</f>
        <v>0</v>
      </c>
      <c r="CK37" s="585">
        <f>CK38</f>
        <v>0</v>
      </c>
      <c r="CL37" s="585">
        <f>CL38</f>
        <v>0</v>
      </c>
      <c r="CM37" s="585">
        <f>CM38</f>
        <v>0</v>
      </c>
      <c r="CN37" s="585">
        <f>CN38</f>
        <v>0</v>
      </c>
      <c r="CO37" s="585">
        <f>CO38</f>
        <v>0</v>
      </c>
      <c r="CP37" s="585">
        <f>CP38</f>
        <v>0</v>
      </c>
      <c r="CQ37" s="585">
        <f>CQ38</f>
        <v>0</v>
      </c>
      <c r="CR37" s="585">
        <f>Table61[[#This Row], [je93]]+Table61[[#This Row], [je94]]</f>
        <v>0</v>
      </c>
      <c r="CS37" s="585">
        <f>CS38</f>
        <v>0</v>
      </c>
      <c r="CT37" s="585">
        <f>CT38</f>
        <v>0</v>
      </c>
      <c r="CU37" s="585">
        <f>Table61[[#This Row], [je96]]+Table61[[#This Row], [je97]]+Table61[[#This Row], [je98]]+Table61[[#This Row], [je99]]+Table61[[#This Row], [je100]]</f>
        <v>28882841.14</v>
      </c>
      <c r="CV37" s="585">
        <f>CV38</f>
        <v>0</v>
      </c>
      <c r="CW37" s="585">
        <f>CW38</f>
        <v>0</v>
      </c>
      <c r="CX37" s="585">
        <f>CX38</f>
        <v>0</v>
      </c>
      <c r="CY37" s="585">
        <f>CY38</f>
        <v>0</v>
      </c>
      <c r="CZ37" s="585">
        <f>CZ38</f>
        <v>28882841.14</v>
      </c>
      <c r="DA37" s="585">
        <f>Table61[[#This Row], [je102]]+Table61[[#This Row], [je103]]+Table61[[#This Row], [je104]]</f>
        <v>0</v>
      </c>
      <c r="DB37" s="585">
        <f>DB38</f>
        <v>0</v>
      </c>
      <c r="DC37" s="585">
        <f>DC38</f>
        <v>0</v>
      </c>
      <c r="DD37" s="585">
        <f>DD38</f>
        <v>0</v>
      </c>
      <c r="DE37" s="585">
        <f>Table61[[#This Row], [je106]]+Table61[[#This Row], [je107]]+Table61[[#This Row], [je108]]+Table61[[#This Row], [je109]]+Table61[[#This Row], [je110]]</f>
        <v>0</v>
      </c>
      <c r="DF37" s="585">
        <f>DF38</f>
        <v>0</v>
      </c>
      <c r="DG37" s="585">
        <f>DG38</f>
        <v>0</v>
      </c>
      <c r="DH37" s="585">
        <f>DH38</f>
        <v>0</v>
      </c>
      <c r="DI37" s="629">
        <f>DI38</f>
        <v>0</v>
      </c>
      <c r="DJ37" s="630">
        <f>DJ38</f>
        <v>0</v>
      </c>
    </row>
    <row customHeight="1" ht="22.5">
      <c r="A38" s="588" t="s">
        <v>330</v>
      </c>
      <c r="B38" s="590"/>
      <c r="C38" s="590"/>
      <c r="D38" s="590" t="s">
        <v>469</v>
      </c>
      <c r="E38" s="585">
        <f>Table61[[#This Row], [je2]]+Table61[[#This Row], [je16]]+Table61[[#This Row], [je44]]+Table61[[#This Row], [je62]]+Table61[[#This Row], [je57]]+Table61[[#This Row], [je75]]+Table61[[#This Row], [je92]]+Table61[[#This Row], [je95]]+Table61[[#This Row], [je101]]+Table61[[#This Row], [je105]]</f>
        <v>29025604.32</v>
      </c>
      <c r="F38" s="585">
        <f>SUM(Table61[[#This Row], [je3]]:Table61[[#This Row], [je15]])</f>
        <v>140824.8</v>
      </c>
      <c r="G38" s="585">
        <v>0</v>
      </c>
      <c r="H38" s="585">
        <v>0</v>
      </c>
      <c r="I38" s="585">
        <v>0</v>
      </c>
      <c r="J38" s="585">
        <v>0</v>
      </c>
      <c r="K38" s="585">
        <v>0</v>
      </c>
      <c r="L38" s="585">
        <v>0</v>
      </c>
      <c r="M38" s="585">
        <v>0</v>
      </c>
      <c r="N38" s="585">
        <v>0</v>
      </c>
      <c r="O38" s="585">
        <v>0</v>
      </c>
      <c r="P38" s="585">
        <v>0</v>
      </c>
      <c r="Q38" s="585">
        <v>0</v>
      </c>
      <c r="R38" s="585">
        <v>0</v>
      </c>
      <c r="S38" s="585">
        <v>140824.8</v>
      </c>
      <c r="T38" s="585">
        <f>SUM(Table61[[#This Row], [je17]]:Table61[[#This Row], [je43]])</f>
        <v>1938.38</v>
      </c>
      <c r="U38" s="585">
        <v>0</v>
      </c>
      <c r="V38" s="585">
        <v>0</v>
      </c>
      <c r="W38" s="585">
        <v>0</v>
      </c>
      <c r="X38" s="585">
        <v>0</v>
      </c>
      <c r="Y38" s="585">
        <v>0</v>
      </c>
      <c r="Z38" s="585">
        <v>0</v>
      </c>
      <c r="AA38" s="585">
        <v>0</v>
      </c>
      <c r="AB38" s="585">
        <v>0</v>
      </c>
      <c r="AC38" s="585">
        <v>0</v>
      </c>
      <c r="AD38" s="585">
        <v>0</v>
      </c>
      <c r="AE38" s="585">
        <v>0</v>
      </c>
      <c r="AF38" s="585">
        <v>0</v>
      </c>
      <c r="AG38" s="585">
        <v>0</v>
      </c>
      <c r="AH38" s="585">
        <v>0</v>
      </c>
      <c r="AI38" s="585">
        <v>0</v>
      </c>
      <c r="AJ38" s="585">
        <v>0</v>
      </c>
      <c r="AK38" s="585">
        <v>0</v>
      </c>
      <c r="AL38" s="585">
        <v>0</v>
      </c>
      <c r="AM38" s="585">
        <v>0</v>
      </c>
      <c r="AN38" s="585">
        <v>0</v>
      </c>
      <c r="AO38" s="585">
        <v>0</v>
      </c>
      <c r="AP38" s="585">
        <v>0</v>
      </c>
      <c r="AQ38" s="585">
        <v>0</v>
      </c>
      <c r="AR38" s="585">
        <v>0</v>
      </c>
      <c r="AS38" s="585">
        <v>0</v>
      </c>
      <c r="AT38" s="585">
        <v>0</v>
      </c>
      <c r="AU38" s="585">
        <v>1938.38</v>
      </c>
      <c r="AV38" s="585">
        <f>SUM(Table61[[#This Row], [je45]]:Table61[[#This Row], [je56]])</f>
        <v>0</v>
      </c>
      <c r="AW38" s="585">
        <v>0</v>
      </c>
      <c r="AX38" s="585">
        <v>0</v>
      </c>
      <c r="AY38" s="585">
        <v>0</v>
      </c>
      <c r="AZ38" s="585">
        <v>0</v>
      </c>
      <c r="BA38" s="585">
        <v>0</v>
      </c>
      <c r="BB38" s="585">
        <v>0</v>
      </c>
      <c r="BC38" s="585">
        <v>0</v>
      </c>
      <c r="BD38" s="585">
        <v>0</v>
      </c>
      <c r="BE38" s="585">
        <v>0</v>
      </c>
      <c r="BF38" s="585">
        <v>0</v>
      </c>
      <c r="BG38" s="585">
        <v>0</v>
      </c>
      <c r="BH38" s="585">
        <v>0</v>
      </c>
      <c r="BI38" s="585">
        <f>Table61[[#This Row], [je58]]+Table61[[#This Row], [je59]]+Table61[[#This Row], [je60]]+Table61[[#This Row], [je61]]</f>
        <v>0</v>
      </c>
      <c r="BJ38" s="585">
        <v>0</v>
      </c>
      <c r="BK38" s="585">
        <v>0</v>
      </c>
      <c r="BL38" s="585">
        <v>0</v>
      </c>
      <c r="BM38" s="585">
        <v>0</v>
      </c>
      <c r="BN38" s="585">
        <f>SUM(Table61[[#This Row], [je63]]:Table61[[#This Row], [je74]])</f>
        <v>0</v>
      </c>
      <c r="BO38" s="585">
        <v>0</v>
      </c>
      <c r="BP38" s="585">
        <v>0</v>
      </c>
      <c r="BQ38" s="585">
        <v>0</v>
      </c>
      <c r="BR38" s="585">
        <v>0</v>
      </c>
      <c r="BS38" s="585">
        <v>0</v>
      </c>
      <c r="BT38" s="585">
        <v>0</v>
      </c>
      <c r="BU38" s="585">
        <v>0</v>
      </c>
      <c r="BV38" s="585">
        <v>0</v>
      </c>
      <c r="BW38" s="585">
        <v>0</v>
      </c>
      <c r="BX38" s="585">
        <v>0</v>
      </c>
      <c r="BY38" s="585">
        <v>0</v>
      </c>
      <c r="BZ38" s="585">
        <v>0</v>
      </c>
      <c r="CA38" s="585">
        <f>SUM(Table61[[#This Row], [je76]]:Table61[[#This Row], [je91]])</f>
        <v>0</v>
      </c>
      <c r="CB38" s="585">
        <v>0</v>
      </c>
      <c r="CC38" s="585">
        <v>0</v>
      </c>
      <c r="CD38" s="585">
        <v>0</v>
      </c>
      <c r="CE38" s="585">
        <v>0</v>
      </c>
      <c r="CF38" s="585">
        <v>0</v>
      </c>
      <c r="CG38" s="585">
        <v>0</v>
      </c>
      <c r="CH38" s="585">
        <v>0</v>
      </c>
      <c r="CI38" s="585">
        <v>0</v>
      </c>
      <c r="CJ38" s="585">
        <v>0</v>
      </c>
      <c r="CK38" s="585">
        <v>0</v>
      </c>
      <c r="CL38" s="585">
        <v>0</v>
      </c>
      <c r="CM38" s="585">
        <v>0</v>
      </c>
      <c r="CN38" s="585">
        <v>0</v>
      </c>
      <c r="CO38" s="585">
        <v>0</v>
      </c>
      <c r="CP38" s="585">
        <v>0</v>
      </c>
      <c r="CQ38" s="585">
        <v>0</v>
      </c>
      <c r="CR38" s="585">
        <f>Table61[[#This Row], [je93]]+Table61[[#This Row], [je94]]</f>
        <v>0</v>
      </c>
      <c r="CS38" s="585">
        <v>0</v>
      </c>
      <c r="CT38" s="585">
        <v>0</v>
      </c>
      <c r="CU38" s="585">
        <f>Table61[[#This Row], [je96]]+Table61[[#This Row], [je97]]+Table61[[#This Row], [je98]]+Table61[[#This Row], [je99]]+Table61[[#This Row], [je100]]</f>
        <v>28882841.14</v>
      </c>
      <c r="CV38" s="585">
        <v>0</v>
      </c>
      <c r="CW38" s="585">
        <v>0</v>
      </c>
      <c r="CX38" s="585">
        <v>0</v>
      </c>
      <c r="CY38" s="585">
        <v>0</v>
      </c>
      <c r="CZ38" s="585">
        <v>28882841.14</v>
      </c>
      <c r="DA38" s="585">
        <f>Table61[[#This Row], [je102]]+Table61[[#This Row], [je103]]+Table61[[#This Row], [je104]]</f>
        <v>0</v>
      </c>
      <c r="DB38" s="585">
        <v>0</v>
      </c>
      <c r="DC38" s="585">
        <v>0</v>
      </c>
      <c r="DD38" s="585">
        <v>0</v>
      </c>
      <c r="DE38" s="585">
        <f>Table61[[#This Row], [je106]]+Table61[[#This Row], [je107]]+Table61[[#This Row], [je108]]+Table61[[#This Row], [je109]]+Table61[[#This Row], [je110]]</f>
        <v>0</v>
      </c>
      <c r="DF38" s="585">
        <v>0</v>
      </c>
      <c r="DG38" s="585">
        <v>0</v>
      </c>
      <c r="DH38" s="585">
        <v>0</v>
      </c>
      <c r="DI38" s="629">
        <v>0</v>
      </c>
      <c r="DJ38" s="630">
        <v>0</v>
      </c>
    </row>
    <row s="56" customFormat="1" customHeight="1" ht="18">
      <c r="A39" s="81" t="s">
        <v>470</v>
      </c>
      <c r="B39" s="95"/>
      <c r="C39" s="81"/>
      <c r="D39" s="81"/>
      <c r="E39" s="56"/>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57"/>
      <c r="AM39" s="57"/>
      <c r="AN39" s="57"/>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J39" s="56"/>
    </row>
  </sheetData>
  <mergeCells count="15">
    <mergeCell ref="A4:D4"/>
    <mergeCell ref="F4:S4"/>
    <mergeCell ref="T4:AU4"/>
    <mergeCell ref="AV4:BH4"/>
    <mergeCell ref="BI4:BM4"/>
    <mergeCell ref="BN4:BZ4"/>
    <mergeCell ref="CA4:CQ4"/>
    <mergeCell ref="CR4:CT4"/>
    <mergeCell ref="CU4:CZ4"/>
    <mergeCell ref="DA4:DD4"/>
    <mergeCell ref="DE4:DJ4"/>
    <mergeCell ref="E4:E5"/>
    <mergeCell ref="A5:C5"/>
    <mergeCell ref="A1:AN1"/>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22E8D-7727-7159-41F4-CF356D85BCAA}" mc:Ignorable="x14ac xr xr2 xr3">
  <dimension ref="A1:DJ21"/>
  <sheetViews>
    <sheetView showGridLines="0" workbookViewId="0">
      <pane xSplit="4" ySplit="7" topLeftCell="CV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32.50390625" customWidth="1"/>
    <col min="5" max="31" style="169" width="18.75390625" customWidth="1"/>
    <col min="32" max="32" style="229" width="18.75390625" customWidth="1"/>
    <col min="33" max="40" style="169" width="18.75390625" customWidth="1"/>
    <col min="41" max="112" style="58" width="18.75390625" customWidth="1"/>
    <col min="113" max="113" width="18.75390625" customWidth="1"/>
    <col min="114" max="114" style="58" width="18.75390625" customWidth="1"/>
  </cols>
  <sheetData>
    <row s="615" customFormat="1" customHeight="1" ht="21">
      <c r="A1" s="565" t="s">
        <v>471</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631"/>
      <c r="AG2" s="569"/>
      <c r="AH2" s="569"/>
      <c r="AI2" s="569"/>
      <c r="AJ2" s="569"/>
      <c r="AK2" s="569"/>
      <c r="AL2" s="569"/>
      <c r="AM2" s="569"/>
      <c r="AN2" s="56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472</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32"/>
      <c r="AG3" s="623"/>
      <c r="AH3" s="623"/>
      <c r="AI3" s="623"/>
      <c r="AJ3" s="623"/>
      <c r="AK3" s="623"/>
      <c r="AL3" s="623"/>
      <c r="AM3" s="623"/>
      <c r="AN3" s="623"/>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95" t="s">
        <v>350</v>
      </c>
      <c r="B4" s="573"/>
      <c r="C4" s="573"/>
      <c r="D4" s="573"/>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4.5">
      <c r="A5" s="575" t="s">
        <v>256</v>
      </c>
      <c r="B5" s="576"/>
      <c r="C5" s="576"/>
      <c r="D5" s="576" t="s">
        <v>257</v>
      </c>
      <c r="E5" s="576"/>
      <c r="F5" s="576" t="s">
        <v>204</v>
      </c>
      <c r="G5" s="576" t="s">
        <v>360</v>
      </c>
      <c r="H5" s="576" t="s">
        <v>361</v>
      </c>
      <c r="I5" s="576" t="s">
        <v>362</v>
      </c>
      <c r="J5" s="576" t="s">
        <v>363</v>
      </c>
      <c r="K5" s="576" t="s">
        <v>364</v>
      </c>
      <c r="L5" s="576" t="s">
        <v>365</v>
      </c>
      <c r="M5" s="576" t="s">
        <v>366</v>
      </c>
      <c r="N5" s="576" t="s">
        <v>367</v>
      </c>
      <c r="O5" s="576" t="s">
        <v>473</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633"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633" t="s">
        <v>420</v>
      </c>
      <c r="CG5" s="633" t="s">
        <v>421</v>
      </c>
      <c r="CH5" s="633"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5" t="s">
        <v>266</v>
      </c>
      <c r="B6" s="576" t="s">
        <v>267</v>
      </c>
      <c r="C6" s="576" t="s">
        <v>268</v>
      </c>
      <c r="D6" s="576"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34">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t="s">
        <v>234</v>
      </c>
      <c r="CB6" s="626" t="s">
        <v>235</v>
      </c>
      <c r="CC6" s="626" t="s">
        <v>236</v>
      </c>
      <c r="CD6" s="626" t="s">
        <v>237</v>
      </c>
      <c r="CE6" s="626" t="s">
        <v>238</v>
      </c>
      <c r="CF6" s="634" t="s">
        <v>239</v>
      </c>
      <c r="CG6" s="634" t="s">
        <v>240</v>
      </c>
      <c r="CH6" s="634" t="s">
        <v>241</v>
      </c>
      <c r="CI6" s="626" t="s">
        <v>242</v>
      </c>
      <c r="CJ6" s="626" t="s">
        <v>244</v>
      </c>
      <c r="CK6" s="626" t="s">
        <v>245</v>
      </c>
      <c r="CL6" s="626" t="s">
        <v>246</v>
      </c>
      <c r="CM6" s="626" t="s">
        <v>247</v>
      </c>
      <c r="CN6" s="626" t="s">
        <v>248</v>
      </c>
      <c r="CO6" s="626" t="s">
        <v>249</v>
      </c>
      <c r="CP6" s="626" t="s">
        <v>250</v>
      </c>
      <c r="CQ6" s="626" t="s">
        <v>475</v>
      </c>
      <c r="CR6" s="626" t="s">
        <v>476</v>
      </c>
      <c r="CS6" s="626" t="s">
        <v>477</v>
      </c>
      <c r="CT6" s="626" t="s">
        <v>478</v>
      </c>
      <c r="CU6" s="626" t="s">
        <v>479</v>
      </c>
      <c r="CV6" s="626" t="s">
        <v>480</v>
      </c>
      <c r="CW6" s="626" t="s">
        <v>481</v>
      </c>
      <c r="CX6" s="626" t="s">
        <v>482</v>
      </c>
      <c r="CY6" s="626" t="s">
        <v>483</v>
      </c>
      <c r="CZ6" s="626" t="s">
        <v>484</v>
      </c>
      <c r="DA6" s="626" t="s">
        <v>485</v>
      </c>
      <c r="DB6" s="626" t="s">
        <v>486</v>
      </c>
      <c r="DC6" s="626" t="s">
        <v>487</v>
      </c>
      <c r="DD6" s="626" t="s">
        <v>488</v>
      </c>
      <c r="DE6" s="626" t="s">
        <v>489</v>
      </c>
      <c r="DF6" s="626">
        <v>106</v>
      </c>
      <c r="DG6" s="626">
        <v>107</v>
      </c>
      <c r="DH6" s="626">
        <v>108</v>
      </c>
      <c r="DI6" s="626" t="s">
        <v>445</v>
      </c>
      <c r="DJ6" s="627" t="s">
        <v>446</v>
      </c>
    </row>
    <row s="635" customFormat="1" customHeight="1" ht="22.5">
      <c r="A7" s="582"/>
      <c r="B7" s="584"/>
      <c r="C7" s="584"/>
      <c r="D7" s="584" t="s">
        <v>258</v>
      </c>
      <c r="E7" s="636">
        <f>Table21[[#This Row], [je2]]+Table21[[#This Row], [je16]]+Table21[[#This Row], [je44]]+Table21[[#This Row], [je57]]+Table21[[#This Row], [je62]]+Table21[[#This Row], [je75]]+Table21[[#This Row], [je92]]+Table21[[#This Row], [je95]]+Table21[[#This Row], [je101]]+Table21[[#This Row], [je105]]</f>
        <v>4698176.67</v>
      </c>
      <c r="F7" s="636">
        <f>SUM(Table21[[#This Row], [je3]]:Table21[[#This Row], [je15]])</f>
        <v>4254843.08</v>
      </c>
      <c r="G7" s="636">
        <f>G8+G11+G15+G19</f>
        <v>1665978</v>
      </c>
      <c r="H7" s="636">
        <f>H8+H11+H15+H19</f>
        <v>226666</v>
      </c>
      <c r="I7" s="636">
        <f>I8+I11+I15+I19</f>
        <v>187442</v>
      </c>
      <c r="J7" s="636">
        <f>J8+J11+J15+J19</f>
        <v>0</v>
      </c>
      <c r="K7" s="636">
        <f>K8+K11+K15+K19</f>
        <v>1161668</v>
      </c>
      <c r="L7" s="636">
        <f>L8+L11+L15+L19</f>
        <v>456426.97</v>
      </c>
      <c r="M7" s="636">
        <f>M8+M11+M15+M19</f>
        <v>393.67</v>
      </c>
      <c r="N7" s="636">
        <f>N8+N11+N15+N19</f>
        <v>185423.49</v>
      </c>
      <c r="O7" s="636">
        <f>O8+O11+O15+O19</f>
        <v>0</v>
      </c>
      <c r="P7" s="636">
        <f>P8+P11+P15+P19</f>
        <v>28866.02</v>
      </c>
      <c r="Q7" s="636">
        <f>Q8+Q11+Q15+Q19</f>
        <v>341978.93</v>
      </c>
      <c r="R7" s="636">
        <f>R8+R11+R15+R19</f>
        <v>0</v>
      </c>
      <c r="S7" s="636">
        <f>S8+S11+S15+S19</f>
        <v>0</v>
      </c>
      <c r="T7" s="603">
        <f>SUM(Table21[[#This Row], [je17]]:Table21[[#This Row], [je43]])</f>
        <v>423323.59</v>
      </c>
      <c r="U7" s="636">
        <f>U8+U11+U15+U19</f>
        <v>90970</v>
      </c>
      <c r="V7" s="636">
        <f>V8+V11+V15+V19</f>
        <v>99777</v>
      </c>
      <c r="W7" s="636">
        <f>W8+W11+W15+W19</f>
        <v>0</v>
      </c>
      <c r="X7" s="636">
        <f>X8+X11+X15+X19</f>
        <v>213</v>
      </c>
      <c r="Y7" s="636">
        <f>Y8+Y11+Y15+Y19</f>
        <v>0</v>
      </c>
      <c r="Z7" s="636">
        <f>Z8+Z11+Z15+Z19</f>
        <v>0</v>
      </c>
      <c r="AA7" s="636">
        <f>AA8+AA11+AA15+AA19</f>
        <v>21501</v>
      </c>
      <c r="AB7" s="636">
        <f>AB8+AB11+AB15+AB19</f>
        <v>0</v>
      </c>
      <c r="AC7" s="636">
        <f>AC8+AC11+AC15+AC19</f>
        <v>0</v>
      </c>
      <c r="AD7" s="636">
        <f>AD8+AD11+AD15+AD19</f>
        <v>88208.5</v>
      </c>
      <c r="AE7" s="636">
        <f>AE8+AE11+AE15+AE19</f>
        <v>0</v>
      </c>
      <c r="AF7" s="637">
        <f>AF8+AF11+AF15+AF19</f>
        <v>16330</v>
      </c>
      <c r="AG7" s="636">
        <f>AG8+AG11+AG15+AG19</f>
        <v>0</v>
      </c>
      <c r="AH7" s="636">
        <f>AH8+AH11+AH15+AH19</f>
        <v>9932</v>
      </c>
      <c r="AI7" s="636">
        <f>AI8+AI11+AI15+AI19</f>
        <v>0</v>
      </c>
      <c r="AJ7" s="636">
        <f>AJ8+AJ11+AJ15+AJ19</f>
        <v>0</v>
      </c>
      <c r="AK7" s="636">
        <f>AK8+AK11+AK15+AK19</f>
        <v>0</v>
      </c>
      <c r="AL7" s="636">
        <f>AL8+AL11+AL15+AL19</f>
        <v>0</v>
      </c>
      <c r="AM7" s="636">
        <f>AM8+AM11+AM15+AM19</f>
        <v>0</v>
      </c>
      <c r="AN7" s="636">
        <f>AN8+AN11+AN15+AN19</f>
        <v>0</v>
      </c>
      <c r="AO7" s="636">
        <f>AO8+AO11+AO15+AO19</f>
        <v>30000</v>
      </c>
      <c r="AP7" s="636">
        <f>AP8+AP11+AP15+AP19</f>
        <v>27328.09</v>
      </c>
      <c r="AQ7" s="636">
        <f>AQ8+AQ11+AQ15+AQ19</f>
        <v>25875</v>
      </c>
      <c r="AR7" s="636">
        <f>AR8+AR11+AR15+AR19</f>
        <v>0</v>
      </c>
      <c r="AS7" s="636">
        <f>AS8+AS11+AS15+AS19</f>
        <v>0</v>
      </c>
      <c r="AT7" s="636">
        <f>AT8+AT11+AT15+AT19</f>
        <v>0</v>
      </c>
      <c r="AU7" s="636">
        <f>AU8+AU11+AU15+AU19</f>
        <v>13189</v>
      </c>
      <c r="AV7" s="603">
        <f>SUM(Table21[[#This Row], [je45]]:Table21[[#This Row], [je56]])</f>
        <v>0</v>
      </c>
      <c r="AW7" s="636">
        <f>AW8+AW11+AW15+AW19</f>
        <v>0</v>
      </c>
      <c r="AX7" s="636">
        <f>AX8+AX11+AX15+AX19</f>
        <v>0</v>
      </c>
      <c r="AY7" s="636">
        <f>AY8+AY11+AY15+AY19</f>
        <v>0</v>
      </c>
      <c r="AZ7" s="636">
        <f>AZ8+AZ11+AZ15+AZ19</f>
        <v>0</v>
      </c>
      <c r="BA7" s="636">
        <f>BA8+BA11+BA15+BA19</f>
        <v>0</v>
      </c>
      <c r="BB7" s="636">
        <f>BB8+BB11+BB15+BB19</f>
        <v>0</v>
      </c>
      <c r="BC7" s="636">
        <f>BC8+BC11+BC15+BC19</f>
        <v>0</v>
      </c>
      <c r="BD7" s="636">
        <f>BD8+BD11+BD15+BD19</f>
        <v>0</v>
      </c>
      <c r="BE7" s="636">
        <f>BE8+BE11+BE15+BE19</f>
        <v>0</v>
      </c>
      <c r="BF7" s="636">
        <f>BF8+BF11+BF15+BF19</f>
        <v>0</v>
      </c>
      <c r="BG7" s="636">
        <f>BG8+BG11+BG15+BG19</f>
        <v>0</v>
      </c>
      <c r="BH7" s="636">
        <f>BH8+BH11+BH15+BH19</f>
        <v>0</v>
      </c>
      <c r="BI7" s="603">
        <f>Table21[[#This Row], [je58]]+Table21[[#This Row], [je59]]+Table21[[#This Row], [je60]]+Table21[[#This Row], [je61]]</f>
        <v>0</v>
      </c>
      <c r="BJ7" s="636">
        <f>BJ8+BJ11+BJ15+BJ19</f>
        <v>0</v>
      </c>
      <c r="BK7" s="636">
        <f>BK8+BK11+BK15+BK19</f>
        <v>0</v>
      </c>
      <c r="BL7" s="636">
        <f>BL8+BL11+BL15+BL19</f>
        <v>0</v>
      </c>
      <c r="BM7" s="636">
        <f>BM8+BM11+BM15+BM19</f>
        <v>0</v>
      </c>
      <c r="BN7" s="603">
        <f>SUM(Table21[[#This Row], [je63]]:Table21[[#This Row], [je74]])</f>
        <v>0</v>
      </c>
      <c r="BO7" s="636">
        <f>BO8+BO11+BO15+BO19</f>
        <v>0</v>
      </c>
      <c r="BP7" s="636">
        <f>BP8+BP11+BP15+BP19</f>
        <v>0</v>
      </c>
      <c r="BQ7" s="636">
        <f>BQ8+BQ11+BQ15+BQ19</f>
        <v>0</v>
      </c>
      <c r="BR7" s="636">
        <f>BR8+BR11+BR15+BR19</f>
        <v>0</v>
      </c>
      <c r="BS7" s="636">
        <f>BS8+BS11+BS15+BS19</f>
        <v>0</v>
      </c>
      <c r="BT7" s="636">
        <f>BT8+BT11+BT15+BT19</f>
        <v>0</v>
      </c>
      <c r="BU7" s="636">
        <f>BU8+BU11+BU15+BU19</f>
        <v>0</v>
      </c>
      <c r="BV7" s="636">
        <f>BV8+BV11+BV15+BV19</f>
        <v>0</v>
      </c>
      <c r="BW7" s="636">
        <f>BW8+BW11+BW15+BW19</f>
        <v>0</v>
      </c>
      <c r="BX7" s="636">
        <f>BX8+BX11+BX15+BX19</f>
        <v>0</v>
      </c>
      <c r="BY7" s="636">
        <f>BY8+BY11+BY15+BY19</f>
        <v>0</v>
      </c>
      <c r="BZ7" s="636">
        <f>BZ8+BZ11+BZ15+BZ19</f>
        <v>0</v>
      </c>
      <c r="CA7" s="603">
        <f>SUM(Table21[[#This Row], [je76]]:Table21[[#This Row], [je91]])</f>
        <v>20010</v>
      </c>
      <c r="CB7" s="636">
        <f>CB8+CB11+CB15+CB19</f>
        <v>0</v>
      </c>
      <c r="CC7" s="636">
        <f>CC8+CC11+CC15+CC19</f>
        <v>10770</v>
      </c>
      <c r="CD7" s="636">
        <f>CD8+CD11+CD15+CD19</f>
        <v>0</v>
      </c>
      <c r="CE7" s="636">
        <f>CE8+CE11+CE15+CE19</f>
        <v>0</v>
      </c>
      <c r="CF7" s="637">
        <f>CF8+CF11+CF15+CF19</f>
        <v>0</v>
      </c>
      <c r="CG7" s="637">
        <f>CG8+CG11+CG15+CG19</f>
        <v>9240</v>
      </c>
      <c r="CH7" s="637">
        <f>CH8+CH11+CH15+CH19</f>
        <v>0</v>
      </c>
      <c r="CI7" s="636">
        <f>CI8+CI11+CI15+CI19</f>
        <v>0</v>
      </c>
      <c r="CJ7" s="636">
        <f>CJ8+CJ11+CJ15+CJ19</f>
        <v>0</v>
      </c>
      <c r="CK7" s="636">
        <f>CK8+CK11+CK15+CK19</f>
        <v>0</v>
      </c>
      <c r="CL7" s="636">
        <f>CL8+CL11+CL15+CL19</f>
        <v>0</v>
      </c>
      <c r="CM7" s="636">
        <f>CM8+CM11+CM15+CM19</f>
        <v>0</v>
      </c>
      <c r="CN7" s="636">
        <f>CN8+CN11+CN15+CN19</f>
        <v>0</v>
      </c>
      <c r="CO7" s="636">
        <f>CO8+CO11+CO15+CO19</f>
        <v>0</v>
      </c>
      <c r="CP7" s="636">
        <f>CP8+CP11+CP15+CP19</f>
        <v>0</v>
      </c>
      <c r="CQ7" s="636">
        <f>CQ8+CQ11+CQ15+CQ19</f>
        <v>0</v>
      </c>
      <c r="CR7" s="603">
        <f>Table21[[#This Row], [je93]]+Table21[[#This Row], [je94]]</f>
        <v>0</v>
      </c>
      <c r="CS7" s="603">
        <f>CS8+CS11+CS15+CS19</f>
        <v>0</v>
      </c>
      <c r="CT7" s="603">
        <f>CT8+CT11+CT15+CT19</f>
        <v>0</v>
      </c>
      <c r="CU7" s="603">
        <f>Table21[[#This Row], [je96]]+Table21[[#This Row], [je97]]+Table21[[#This Row], [je98]]+Table21[[#This Row], [je99]]+Table21[[#This Row], [je100]]</f>
        <v>0</v>
      </c>
      <c r="CV7" s="636">
        <f>CV8+CV11+CV15+CV19</f>
        <v>0</v>
      </c>
      <c r="CW7" s="636">
        <f>CW8+CW11+CW15+CW19</f>
        <v>0</v>
      </c>
      <c r="CX7" s="636">
        <f>CX8+CX11+CX15+CX19</f>
        <v>0</v>
      </c>
      <c r="CY7" s="636">
        <f>CY8+CY11+CY15+CY19</f>
        <v>0</v>
      </c>
      <c r="CZ7" s="636">
        <f>CZ8+CZ11+CZ15+CZ19</f>
        <v>0</v>
      </c>
      <c r="DA7" s="603">
        <f>Table21[[#This Row], [je102]]+Table21[[#This Row], [je103]]+Table21[[#This Row], [je104]]</f>
        <v>0</v>
      </c>
      <c r="DB7" s="636">
        <f>DB8+DB11+DB15+DB19</f>
        <v>0</v>
      </c>
      <c r="DC7" s="636">
        <f>DC8+DC11+DC15+DC19</f>
        <v>0</v>
      </c>
      <c r="DD7" s="636">
        <f>DD8+DD11+DD15+DD19</f>
        <v>0</v>
      </c>
      <c r="DE7" s="603">
        <f>Table21[[#This Row], [je106]]+Table21[[#This Row], [je107]]+Table21[[#This Row], [je108]]+Table21[[#This Row], [je109]]+Table21[[#This Row], [je110]]</f>
        <v>0</v>
      </c>
      <c r="DF7" s="636">
        <f>DF8+DF11+DF15+DF19</f>
        <v>0</v>
      </c>
      <c r="DG7" s="636">
        <f>DG8+DG11+DG15+DG19</f>
        <v>0</v>
      </c>
      <c r="DH7" s="636">
        <f>DH8+DH11+DH15+DH19</f>
        <v>0</v>
      </c>
      <c r="DI7" s="638">
        <f>DI8+DI11+DI15+DI19</f>
        <v>0</v>
      </c>
      <c r="DJ7" s="639">
        <f>DJ8+DJ11+DJ15+DJ19</f>
        <v>0</v>
      </c>
    </row>
    <row customHeight="1" ht="22.5">
      <c r="A8" s="582" t="s">
        <v>270</v>
      </c>
      <c r="B8" s="584"/>
      <c r="C8" s="584"/>
      <c r="D8" s="584" t="s">
        <v>271</v>
      </c>
      <c r="E8" s="636">
        <f>Table21[[#This Row], [je2]]+Table21[[#This Row], [je16]]+Table21[[#This Row], [je44]]+Table21[[#This Row], [je57]]+Table21[[#This Row], [je62]]+Table21[[#This Row], [je75]]+Table21[[#This Row], [je92]]+Table21[[#This Row], [je95]]+Table21[[#This Row], [je101]]+Table21[[#This Row], [je105]]</f>
        <v>3710761.61</v>
      </c>
      <c r="F8" s="636">
        <f>SUM(Table21[[#This Row], [je3]]:Table21[[#This Row], [je15]])</f>
        <v>3267428.02</v>
      </c>
      <c r="G8" s="636">
        <f>G9</f>
        <v>1665978</v>
      </c>
      <c r="H8" s="636">
        <f>H9</f>
        <v>226666</v>
      </c>
      <c r="I8" s="636">
        <f>I9</f>
        <v>187442</v>
      </c>
      <c r="J8" s="636">
        <f>J9</f>
        <v>0</v>
      </c>
      <c r="K8" s="636">
        <f>K9</f>
        <v>1161668</v>
      </c>
      <c r="L8" s="636">
        <f>L9</f>
        <v>0</v>
      </c>
      <c r="M8" s="636">
        <f>M9</f>
        <v>0</v>
      </c>
      <c r="N8" s="636">
        <f>N9</f>
        <v>0</v>
      </c>
      <c r="O8" s="636">
        <f>O9</f>
        <v>0</v>
      </c>
      <c r="P8" s="636">
        <f>P9</f>
        <v>25674.02</v>
      </c>
      <c r="Q8" s="636">
        <f>Q9</f>
        <v>0</v>
      </c>
      <c r="R8" s="636">
        <f>R9</f>
        <v>0</v>
      </c>
      <c r="S8" s="636">
        <f>S9</f>
        <v>0</v>
      </c>
      <c r="T8" s="603">
        <f>SUM(Table21[[#This Row], [je17]]:Table21[[#This Row], [je43]])</f>
        <v>423323.59</v>
      </c>
      <c r="U8" s="636">
        <f>U9</f>
        <v>90970</v>
      </c>
      <c r="V8" s="636">
        <f>V9</f>
        <v>99777</v>
      </c>
      <c r="W8" s="636">
        <f>W9</f>
        <v>0</v>
      </c>
      <c r="X8" s="636">
        <f>X9</f>
        <v>213</v>
      </c>
      <c r="Y8" s="636">
        <f>Y9</f>
        <v>0</v>
      </c>
      <c r="Z8" s="636">
        <f>Z9</f>
        <v>0</v>
      </c>
      <c r="AA8" s="636">
        <f>AA9</f>
        <v>21501</v>
      </c>
      <c r="AB8" s="636">
        <f>AB9</f>
        <v>0</v>
      </c>
      <c r="AC8" s="636">
        <f>AC9</f>
        <v>0</v>
      </c>
      <c r="AD8" s="636">
        <f>AD9</f>
        <v>88208.5</v>
      </c>
      <c r="AE8" s="636">
        <f>AE9</f>
        <v>0</v>
      </c>
      <c r="AF8" s="637">
        <f>AF9</f>
        <v>16330</v>
      </c>
      <c r="AG8" s="636">
        <f>AG9</f>
        <v>0</v>
      </c>
      <c r="AH8" s="636">
        <f>AH9</f>
        <v>9932</v>
      </c>
      <c r="AI8" s="636">
        <f>AI9</f>
        <v>0</v>
      </c>
      <c r="AJ8" s="636">
        <f>AJ9</f>
        <v>0</v>
      </c>
      <c r="AK8" s="636">
        <f>AK9</f>
        <v>0</v>
      </c>
      <c r="AL8" s="636">
        <f>AL9</f>
        <v>0</v>
      </c>
      <c r="AM8" s="636">
        <f>AM9</f>
        <v>0</v>
      </c>
      <c r="AN8" s="636">
        <f>AN9</f>
        <v>0</v>
      </c>
      <c r="AO8" s="636">
        <f>AO9</f>
        <v>30000</v>
      </c>
      <c r="AP8" s="636">
        <f>AP9</f>
        <v>27328.09</v>
      </c>
      <c r="AQ8" s="636">
        <f>AQ9</f>
        <v>25875</v>
      </c>
      <c r="AR8" s="636">
        <f>AR9</f>
        <v>0</v>
      </c>
      <c r="AS8" s="636">
        <f>AS9</f>
        <v>0</v>
      </c>
      <c r="AT8" s="636">
        <f>AT9</f>
        <v>0</v>
      </c>
      <c r="AU8" s="636">
        <f>AU9</f>
        <v>13189</v>
      </c>
      <c r="AV8" s="603">
        <f>SUM(Table21[[#This Row], [je45]]:Table21[[#This Row], [je56]])</f>
        <v>0</v>
      </c>
      <c r="AW8" s="636">
        <f>AW9</f>
        <v>0</v>
      </c>
      <c r="AX8" s="636">
        <f>AX9</f>
        <v>0</v>
      </c>
      <c r="AY8" s="636">
        <f>AY9</f>
        <v>0</v>
      </c>
      <c r="AZ8" s="636">
        <f>AZ9</f>
        <v>0</v>
      </c>
      <c r="BA8" s="636">
        <f>BA9</f>
        <v>0</v>
      </c>
      <c r="BB8" s="636">
        <f>BB9</f>
        <v>0</v>
      </c>
      <c r="BC8" s="636">
        <f>BC9</f>
        <v>0</v>
      </c>
      <c r="BD8" s="636">
        <f>BD9</f>
        <v>0</v>
      </c>
      <c r="BE8" s="636">
        <f>BE9</f>
        <v>0</v>
      </c>
      <c r="BF8" s="636">
        <f>BF9</f>
        <v>0</v>
      </c>
      <c r="BG8" s="636">
        <f>BG9</f>
        <v>0</v>
      </c>
      <c r="BH8" s="636">
        <f>BH9</f>
        <v>0</v>
      </c>
      <c r="BI8" s="603">
        <f>Table21[[#This Row], [je58]]+Table21[[#This Row], [je59]]+Table21[[#This Row], [je60]]+Table21[[#This Row], [je61]]</f>
        <v>0</v>
      </c>
      <c r="BJ8" s="636">
        <f>BJ9</f>
        <v>0</v>
      </c>
      <c r="BK8" s="636">
        <f>BK9</f>
        <v>0</v>
      </c>
      <c r="BL8" s="636">
        <f>BL9</f>
        <v>0</v>
      </c>
      <c r="BM8" s="636">
        <f>BM9</f>
        <v>0</v>
      </c>
      <c r="BN8" s="603">
        <f>SUM(Table21[[#This Row], [je63]]:Table21[[#This Row], [je74]])</f>
        <v>0</v>
      </c>
      <c r="BO8" s="636">
        <f>BO9</f>
        <v>0</v>
      </c>
      <c r="BP8" s="636">
        <f>BP9</f>
        <v>0</v>
      </c>
      <c r="BQ8" s="636">
        <f>BQ9</f>
        <v>0</v>
      </c>
      <c r="BR8" s="636">
        <f>BR9</f>
        <v>0</v>
      </c>
      <c r="BS8" s="636">
        <f>BS9</f>
        <v>0</v>
      </c>
      <c r="BT8" s="636">
        <f>BT9</f>
        <v>0</v>
      </c>
      <c r="BU8" s="636">
        <f>BU9</f>
        <v>0</v>
      </c>
      <c r="BV8" s="636">
        <f>BV9</f>
        <v>0</v>
      </c>
      <c r="BW8" s="636">
        <f>BW9</f>
        <v>0</v>
      </c>
      <c r="BX8" s="636">
        <f>BX9</f>
        <v>0</v>
      </c>
      <c r="BY8" s="636">
        <f>BY9</f>
        <v>0</v>
      </c>
      <c r="BZ8" s="636">
        <f>BZ9</f>
        <v>0</v>
      </c>
      <c r="CA8" s="603">
        <f>SUM(Table21[[#This Row], [je76]]:Table21[[#This Row], [je91]])</f>
        <v>20010</v>
      </c>
      <c r="CB8" s="636">
        <f>CB9</f>
        <v>0</v>
      </c>
      <c r="CC8" s="636">
        <f>CC9</f>
        <v>10770</v>
      </c>
      <c r="CD8" s="636">
        <f>CD9</f>
        <v>0</v>
      </c>
      <c r="CE8" s="636">
        <f>CE9</f>
        <v>0</v>
      </c>
      <c r="CF8" s="637">
        <f>CF9</f>
        <v>0</v>
      </c>
      <c r="CG8" s="637">
        <f>CG9</f>
        <v>9240</v>
      </c>
      <c r="CH8" s="637">
        <f>CH9</f>
        <v>0</v>
      </c>
      <c r="CI8" s="636">
        <f>CI9</f>
        <v>0</v>
      </c>
      <c r="CJ8" s="636">
        <f>CJ9</f>
        <v>0</v>
      </c>
      <c r="CK8" s="636">
        <f>CK9</f>
        <v>0</v>
      </c>
      <c r="CL8" s="636">
        <f>CL9</f>
        <v>0</v>
      </c>
      <c r="CM8" s="636">
        <f>CM9</f>
        <v>0</v>
      </c>
      <c r="CN8" s="636">
        <f>CN9</f>
        <v>0</v>
      </c>
      <c r="CO8" s="636">
        <f>CO9</f>
        <v>0</v>
      </c>
      <c r="CP8" s="636">
        <f>CP9</f>
        <v>0</v>
      </c>
      <c r="CQ8" s="636">
        <f>CQ9</f>
        <v>0</v>
      </c>
      <c r="CR8" s="603">
        <f>Table21[[#This Row], [je93]]+Table21[[#This Row], [je94]]</f>
        <v>0</v>
      </c>
      <c r="CS8" s="603">
        <f>CS9</f>
        <v>0</v>
      </c>
      <c r="CT8" s="603">
        <f>CT9</f>
        <v>0</v>
      </c>
      <c r="CU8" s="603">
        <f>Table21[[#This Row], [je96]]+Table21[[#This Row], [je97]]+Table21[[#This Row], [je98]]+Table21[[#This Row], [je99]]+Table21[[#This Row], [je100]]</f>
        <v>0</v>
      </c>
      <c r="CV8" s="636">
        <f>CV9</f>
        <v>0</v>
      </c>
      <c r="CW8" s="636">
        <f>CW9</f>
        <v>0</v>
      </c>
      <c r="CX8" s="636">
        <f>CX9</f>
        <v>0</v>
      </c>
      <c r="CY8" s="636">
        <f>CY9</f>
        <v>0</v>
      </c>
      <c r="CZ8" s="636">
        <f>CZ9</f>
        <v>0</v>
      </c>
      <c r="DA8" s="603">
        <f>Table21[[#This Row], [je102]]+Table21[[#This Row], [je103]]+Table21[[#This Row], [je104]]</f>
        <v>0</v>
      </c>
      <c r="DB8" s="636">
        <f>DB9</f>
        <v>0</v>
      </c>
      <c r="DC8" s="636">
        <f>DC9</f>
        <v>0</v>
      </c>
      <c r="DD8" s="636">
        <f>DD9</f>
        <v>0</v>
      </c>
      <c r="DE8" s="603">
        <f>Table21[[#This Row], [je106]]+Table21[[#This Row], [je107]]+Table21[[#This Row], [je108]]+Table21[[#This Row], [je109]]+Table21[[#This Row], [je110]]</f>
        <v>0</v>
      </c>
      <c r="DF8" s="636">
        <f>DF9</f>
        <v>0</v>
      </c>
      <c r="DG8" s="636">
        <f>DG9</f>
        <v>0</v>
      </c>
      <c r="DH8" s="636">
        <f>DH9</f>
        <v>0</v>
      </c>
      <c r="DI8" s="638">
        <f>DI9</f>
        <v>0</v>
      </c>
      <c r="DJ8" s="639">
        <f>DJ9</f>
        <v>0</v>
      </c>
    </row>
    <row customHeight="1" ht="22.5">
      <c r="A9" s="582" t="s">
        <v>272</v>
      </c>
      <c r="B9" s="584"/>
      <c r="C9" s="584"/>
      <c r="D9" s="584" t="s">
        <v>273</v>
      </c>
      <c r="E9" s="636">
        <f>Table21[[#This Row], [je2]]+Table21[[#This Row], [je16]]+Table21[[#This Row], [je44]]+Table21[[#This Row], [je57]]+Table21[[#This Row], [je62]]+Table21[[#This Row], [je75]]+Table21[[#This Row], [je92]]+Table21[[#This Row], [je95]]+Table21[[#This Row], [je101]]+Table21[[#This Row], [je105]]</f>
        <v>3710761.61</v>
      </c>
      <c r="F9" s="636">
        <f>SUM(Table21[[#This Row], [je3]]:Table21[[#This Row], [je15]])</f>
        <v>3267428.02</v>
      </c>
      <c r="G9" s="636">
        <f>G10</f>
        <v>1665978</v>
      </c>
      <c r="H9" s="636">
        <f>H10</f>
        <v>226666</v>
      </c>
      <c r="I9" s="636">
        <f>I10</f>
        <v>187442</v>
      </c>
      <c r="J9" s="636">
        <f>J10</f>
        <v>0</v>
      </c>
      <c r="K9" s="636">
        <f>K10</f>
        <v>1161668</v>
      </c>
      <c r="L9" s="636">
        <f>L10</f>
        <v>0</v>
      </c>
      <c r="M9" s="636">
        <f>M10</f>
        <v>0</v>
      </c>
      <c r="N9" s="636">
        <f>N10</f>
        <v>0</v>
      </c>
      <c r="O9" s="636">
        <f>O10</f>
        <v>0</v>
      </c>
      <c r="P9" s="636">
        <f>P10</f>
        <v>25674.02</v>
      </c>
      <c r="Q9" s="636">
        <f>Q10</f>
        <v>0</v>
      </c>
      <c r="R9" s="636">
        <f>R10</f>
        <v>0</v>
      </c>
      <c r="S9" s="636">
        <f>S10</f>
        <v>0</v>
      </c>
      <c r="T9" s="603">
        <f>SUM(Table21[[#This Row], [je17]]:Table21[[#This Row], [je43]])</f>
        <v>423323.59</v>
      </c>
      <c r="U9" s="636">
        <f>U10</f>
        <v>90970</v>
      </c>
      <c r="V9" s="636">
        <f>V10</f>
        <v>99777</v>
      </c>
      <c r="W9" s="636">
        <f>W10</f>
        <v>0</v>
      </c>
      <c r="X9" s="636">
        <f>X10</f>
        <v>213</v>
      </c>
      <c r="Y9" s="636">
        <f>Y10</f>
        <v>0</v>
      </c>
      <c r="Z9" s="636">
        <f>Z10</f>
        <v>0</v>
      </c>
      <c r="AA9" s="636">
        <f>AA10</f>
        <v>21501</v>
      </c>
      <c r="AB9" s="636">
        <f>AB10</f>
        <v>0</v>
      </c>
      <c r="AC9" s="636">
        <f>AC10</f>
        <v>0</v>
      </c>
      <c r="AD9" s="636">
        <f>AD10</f>
        <v>88208.5</v>
      </c>
      <c r="AE9" s="636">
        <f>AE10</f>
        <v>0</v>
      </c>
      <c r="AF9" s="637">
        <f>AF10</f>
        <v>16330</v>
      </c>
      <c r="AG9" s="636">
        <f>AG10</f>
        <v>0</v>
      </c>
      <c r="AH9" s="636">
        <f>AH10</f>
        <v>9932</v>
      </c>
      <c r="AI9" s="636">
        <f>AI10</f>
        <v>0</v>
      </c>
      <c r="AJ9" s="636">
        <f>AJ10</f>
        <v>0</v>
      </c>
      <c r="AK9" s="636">
        <f>AK10</f>
        <v>0</v>
      </c>
      <c r="AL9" s="636">
        <f>AL10</f>
        <v>0</v>
      </c>
      <c r="AM9" s="636">
        <f>AM10</f>
        <v>0</v>
      </c>
      <c r="AN9" s="636">
        <f>AN10</f>
        <v>0</v>
      </c>
      <c r="AO9" s="636">
        <f>AO10</f>
        <v>30000</v>
      </c>
      <c r="AP9" s="636">
        <f>AP10</f>
        <v>27328.09</v>
      </c>
      <c r="AQ9" s="636">
        <f>AQ10</f>
        <v>25875</v>
      </c>
      <c r="AR9" s="636">
        <f>AR10</f>
        <v>0</v>
      </c>
      <c r="AS9" s="636">
        <f>AS10</f>
        <v>0</v>
      </c>
      <c r="AT9" s="636">
        <f>AT10</f>
        <v>0</v>
      </c>
      <c r="AU9" s="636">
        <f>AU10</f>
        <v>13189</v>
      </c>
      <c r="AV9" s="603">
        <f>SUM(Table21[[#This Row], [je45]]:Table21[[#This Row], [je56]])</f>
        <v>0</v>
      </c>
      <c r="AW9" s="636">
        <f>AW10</f>
        <v>0</v>
      </c>
      <c r="AX9" s="636">
        <f>AX10</f>
        <v>0</v>
      </c>
      <c r="AY9" s="636">
        <f>AY10</f>
        <v>0</v>
      </c>
      <c r="AZ9" s="636">
        <f>AZ10</f>
        <v>0</v>
      </c>
      <c r="BA9" s="636">
        <f>BA10</f>
        <v>0</v>
      </c>
      <c r="BB9" s="636">
        <f>BB10</f>
        <v>0</v>
      </c>
      <c r="BC9" s="636">
        <f>BC10</f>
        <v>0</v>
      </c>
      <c r="BD9" s="636">
        <f>BD10</f>
        <v>0</v>
      </c>
      <c r="BE9" s="636">
        <f>BE10</f>
        <v>0</v>
      </c>
      <c r="BF9" s="636">
        <f>BF10</f>
        <v>0</v>
      </c>
      <c r="BG9" s="636">
        <f>BG10</f>
        <v>0</v>
      </c>
      <c r="BH9" s="636">
        <f>BH10</f>
        <v>0</v>
      </c>
      <c r="BI9" s="603">
        <f>Table21[[#This Row], [je58]]+Table21[[#This Row], [je59]]+Table21[[#This Row], [je60]]+Table21[[#This Row], [je61]]</f>
        <v>0</v>
      </c>
      <c r="BJ9" s="636">
        <f>BJ10</f>
        <v>0</v>
      </c>
      <c r="BK9" s="636">
        <f>BK10</f>
        <v>0</v>
      </c>
      <c r="BL9" s="636">
        <f>BL10</f>
        <v>0</v>
      </c>
      <c r="BM9" s="636">
        <f>BM10</f>
        <v>0</v>
      </c>
      <c r="BN9" s="603">
        <f>SUM(Table21[[#This Row], [je63]]:Table21[[#This Row], [je74]])</f>
        <v>0</v>
      </c>
      <c r="BO9" s="636">
        <f>BO10</f>
        <v>0</v>
      </c>
      <c r="BP9" s="636">
        <f>BP10</f>
        <v>0</v>
      </c>
      <c r="BQ9" s="636">
        <f>BQ10</f>
        <v>0</v>
      </c>
      <c r="BR9" s="636">
        <f>BR10</f>
        <v>0</v>
      </c>
      <c r="BS9" s="636">
        <f>BS10</f>
        <v>0</v>
      </c>
      <c r="BT9" s="636">
        <f>BT10</f>
        <v>0</v>
      </c>
      <c r="BU9" s="636">
        <f>BU10</f>
        <v>0</v>
      </c>
      <c r="BV9" s="636">
        <f>BV10</f>
        <v>0</v>
      </c>
      <c r="BW9" s="636">
        <f>BW10</f>
        <v>0</v>
      </c>
      <c r="BX9" s="636">
        <f>BX10</f>
        <v>0</v>
      </c>
      <c r="BY9" s="636">
        <f>BY10</f>
        <v>0</v>
      </c>
      <c r="BZ9" s="636">
        <f>BZ10</f>
        <v>0</v>
      </c>
      <c r="CA9" s="603">
        <f>SUM(Table21[[#This Row], [je76]]:Table21[[#This Row], [je91]])</f>
        <v>20010</v>
      </c>
      <c r="CB9" s="636">
        <f>CB10</f>
        <v>0</v>
      </c>
      <c r="CC9" s="636">
        <f>CC10</f>
        <v>10770</v>
      </c>
      <c r="CD9" s="636">
        <f>CD10</f>
        <v>0</v>
      </c>
      <c r="CE9" s="636">
        <f>CE10</f>
        <v>0</v>
      </c>
      <c r="CF9" s="637">
        <f>CF10</f>
        <v>0</v>
      </c>
      <c r="CG9" s="637">
        <f>CG10</f>
        <v>9240</v>
      </c>
      <c r="CH9" s="637">
        <f>CH10</f>
        <v>0</v>
      </c>
      <c r="CI9" s="636">
        <f>CI10</f>
        <v>0</v>
      </c>
      <c r="CJ9" s="636">
        <f>CJ10</f>
        <v>0</v>
      </c>
      <c r="CK9" s="636">
        <f>CK10</f>
        <v>0</v>
      </c>
      <c r="CL9" s="636">
        <f>CL10</f>
        <v>0</v>
      </c>
      <c r="CM9" s="636">
        <f>CM10</f>
        <v>0</v>
      </c>
      <c r="CN9" s="636">
        <f>CN10</f>
        <v>0</v>
      </c>
      <c r="CO9" s="636">
        <f>CO10</f>
        <v>0</v>
      </c>
      <c r="CP9" s="636">
        <f>CP10</f>
        <v>0</v>
      </c>
      <c r="CQ9" s="636">
        <f>CQ10</f>
        <v>0</v>
      </c>
      <c r="CR9" s="603">
        <f>Table21[[#This Row], [je93]]+Table21[[#This Row], [je94]]</f>
        <v>0</v>
      </c>
      <c r="CS9" s="603">
        <f>CS10</f>
        <v>0</v>
      </c>
      <c r="CT9" s="603">
        <f>CT10</f>
        <v>0</v>
      </c>
      <c r="CU9" s="603">
        <f>Table21[[#This Row], [je96]]+Table21[[#This Row], [je97]]+Table21[[#This Row], [je98]]+Table21[[#This Row], [je99]]+Table21[[#This Row], [je100]]</f>
        <v>0</v>
      </c>
      <c r="CV9" s="636">
        <f>CV10</f>
        <v>0</v>
      </c>
      <c r="CW9" s="636">
        <f>CW10</f>
        <v>0</v>
      </c>
      <c r="CX9" s="636">
        <f>CX10</f>
        <v>0</v>
      </c>
      <c r="CY9" s="636">
        <f>CY10</f>
        <v>0</v>
      </c>
      <c r="CZ9" s="636">
        <f>CZ10</f>
        <v>0</v>
      </c>
      <c r="DA9" s="603">
        <f>Table21[[#This Row], [je102]]+Table21[[#This Row], [je103]]+Table21[[#This Row], [je104]]</f>
        <v>0</v>
      </c>
      <c r="DB9" s="636">
        <f>DB10</f>
        <v>0</v>
      </c>
      <c r="DC9" s="636">
        <f>DC10</f>
        <v>0</v>
      </c>
      <c r="DD9" s="636">
        <f>DD10</f>
        <v>0</v>
      </c>
      <c r="DE9" s="603">
        <f>Table21[[#This Row], [je106]]+Table21[[#This Row], [je107]]+Table21[[#This Row], [je108]]+Table21[[#This Row], [je109]]+Table21[[#This Row], [je110]]</f>
        <v>0</v>
      </c>
      <c r="DF9" s="636">
        <f>DF10</f>
        <v>0</v>
      </c>
      <c r="DG9" s="636">
        <f>DG10</f>
        <v>0</v>
      </c>
      <c r="DH9" s="636">
        <f>DH10</f>
        <v>0</v>
      </c>
      <c r="DI9" s="638">
        <f>DI10</f>
        <v>0</v>
      </c>
      <c r="DJ9" s="639">
        <f>DJ10</f>
        <v>0</v>
      </c>
    </row>
    <row customHeight="1" ht="22.5">
      <c r="A10" s="588" t="s">
        <v>274</v>
      </c>
      <c r="B10" s="590"/>
      <c r="C10" s="590"/>
      <c r="D10" s="590" t="s">
        <v>275</v>
      </c>
      <c r="E10" s="636">
        <f>Table21[[#This Row], [je2]]+Table21[[#This Row], [je16]]+Table21[[#This Row], [je44]]+Table21[[#This Row], [je57]]+Table21[[#This Row], [je62]]+Table21[[#This Row], [je75]]+Table21[[#This Row], [je92]]+Table21[[#This Row], [je95]]+Table21[[#This Row], [je101]]+Table21[[#This Row], [je105]]</f>
        <v>3710761.61</v>
      </c>
      <c r="F10" s="636">
        <f>SUM(Table21[[#This Row], [je3]]:Table21[[#This Row], [je15]])</f>
        <v>3267428.02</v>
      </c>
      <c r="G10" s="640">
        <v>1665978</v>
      </c>
      <c r="H10" s="640">
        <v>226666</v>
      </c>
      <c r="I10" s="640">
        <v>187442</v>
      </c>
      <c r="J10" s="640">
        <v>0</v>
      </c>
      <c r="K10" s="640">
        <v>1161668</v>
      </c>
      <c r="L10" s="640">
        <v>0</v>
      </c>
      <c r="M10" s="640">
        <v>0</v>
      </c>
      <c r="N10" s="640">
        <v>0</v>
      </c>
      <c r="O10" s="640">
        <v>0</v>
      </c>
      <c r="P10" s="640">
        <v>25674.02</v>
      </c>
      <c r="Q10" s="640">
        <v>0</v>
      </c>
      <c r="R10" s="640">
        <v>0</v>
      </c>
      <c r="S10" s="640">
        <v>0</v>
      </c>
      <c r="T10" s="603">
        <f>SUM(Table21[[#This Row], [je17]]:Table21[[#This Row], [je43]])</f>
        <v>423323.59</v>
      </c>
      <c r="U10" s="640">
        <v>90970</v>
      </c>
      <c r="V10" s="640">
        <v>99777</v>
      </c>
      <c r="W10" s="640">
        <v>0</v>
      </c>
      <c r="X10" s="640">
        <v>213</v>
      </c>
      <c r="Y10" s="640">
        <v>0</v>
      </c>
      <c r="Z10" s="640">
        <v>0</v>
      </c>
      <c r="AA10" s="640">
        <v>21501</v>
      </c>
      <c r="AB10" s="640">
        <v>0</v>
      </c>
      <c r="AC10" s="640">
        <v>0</v>
      </c>
      <c r="AD10" s="640">
        <v>88208.5</v>
      </c>
      <c r="AE10" s="640">
        <v>0</v>
      </c>
      <c r="AF10" s="641">
        <v>16330</v>
      </c>
      <c r="AG10" s="640">
        <v>0</v>
      </c>
      <c r="AH10" s="640">
        <v>9932</v>
      </c>
      <c r="AI10" s="640">
        <v>0</v>
      </c>
      <c r="AJ10" s="640">
        <v>0</v>
      </c>
      <c r="AK10" s="640">
        <v>0</v>
      </c>
      <c r="AL10" s="640">
        <v>0</v>
      </c>
      <c r="AM10" s="640">
        <v>0</v>
      </c>
      <c r="AN10" s="640">
        <v>0</v>
      </c>
      <c r="AO10" s="640">
        <v>30000</v>
      </c>
      <c r="AP10" s="640">
        <v>27328.09</v>
      </c>
      <c r="AQ10" s="640">
        <v>25875</v>
      </c>
      <c r="AR10" s="640">
        <v>0</v>
      </c>
      <c r="AS10" s="640">
        <v>0</v>
      </c>
      <c r="AT10" s="640">
        <v>0</v>
      </c>
      <c r="AU10" s="640">
        <v>13189</v>
      </c>
      <c r="AV10" s="603">
        <f>SUM(Table21[[#This Row], [je45]]:Table21[[#This Row], [je56]])</f>
        <v>0</v>
      </c>
      <c r="AW10" s="640">
        <v>0</v>
      </c>
      <c r="AX10" s="640">
        <v>0</v>
      </c>
      <c r="AY10" s="640">
        <v>0</v>
      </c>
      <c r="AZ10" s="640">
        <v>0</v>
      </c>
      <c r="BA10" s="640">
        <v>0</v>
      </c>
      <c r="BB10" s="640">
        <v>0</v>
      </c>
      <c r="BC10" s="640">
        <v>0</v>
      </c>
      <c r="BD10" s="640">
        <v>0</v>
      </c>
      <c r="BE10" s="640">
        <v>0</v>
      </c>
      <c r="BF10" s="640">
        <v>0</v>
      </c>
      <c r="BG10" s="640">
        <v>0</v>
      </c>
      <c r="BH10" s="640">
        <v>0</v>
      </c>
      <c r="BI10" s="603">
        <f>Table21[[#This Row], [je58]]+Table21[[#This Row], [je59]]+Table21[[#This Row], [je60]]+Table21[[#This Row], [je61]]</f>
        <v>0</v>
      </c>
      <c r="BJ10" s="640">
        <v>0</v>
      </c>
      <c r="BK10" s="640">
        <v>0</v>
      </c>
      <c r="BL10" s="640">
        <v>0</v>
      </c>
      <c r="BM10" s="640">
        <v>0</v>
      </c>
      <c r="BN10" s="603">
        <f>SUM(Table21[[#This Row], [je63]]:Table21[[#This Row], [je74]])</f>
        <v>0</v>
      </c>
      <c r="BO10" s="640">
        <v>0</v>
      </c>
      <c r="BP10" s="640">
        <v>0</v>
      </c>
      <c r="BQ10" s="640">
        <v>0</v>
      </c>
      <c r="BR10" s="640">
        <v>0</v>
      </c>
      <c r="BS10" s="640">
        <v>0</v>
      </c>
      <c r="BT10" s="640">
        <v>0</v>
      </c>
      <c r="BU10" s="640">
        <v>0</v>
      </c>
      <c r="BV10" s="640">
        <v>0</v>
      </c>
      <c r="BW10" s="640">
        <v>0</v>
      </c>
      <c r="BX10" s="640">
        <v>0</v>
      </c>
      <c r="BY10" s="640">
        <v>0</v>
      </c>
      <c r="BZ10" s="640">
        <v>0</v>
      </c>
      <c r="CA10" s="603">
        <f>SUM(Table21[[#This Row], [je76]]:Table21[[#This Row], [je91]])</f>
        <v>20010</v>
      </c>
      <c r="CB10" s="640">
        <v>0</v>
      </c>
      <c r="CC10" s="640">
        <v>10770</v>
      </c>
      <c r="CD10" s="640">
        <v>0</v>
      </c>
      <c r="CE10" s="640">
        <v>0</v>
      </c>
      <c r="CF10" s="641">
        <v>0</v>
      </c>
      <c r="CG10" s="641">
        <v>9240</v>
      </c>
      <c r="CH10" s="641">
        <v>0</v>
      </c>
      <c r="CI10" s="640">
        <v>0</v>
      </c>
      <c r="CJ10" s="640">
        <v>0</v>
      </c>
      <c r="CK10" s="640">
        <v>0</v>
      </c>
      <c r="CL10" s="640">
        <v>0</v>
      </c>
      <c r="CM10" s="640">
        <v>0</v>
      </c>
      <c r="CN10" s="640">
        <v>0</v>
      </c>
      <c r="CO10" s="640">
        <v>0</v>
      </c>
      <c r="CP10" s="640">
        <v>0</v>
      </c>
      <c r="CQ10" s="640">
        <v>0</v>
      </c>
      <c r="CR10" s="603">
        <f>Table21[[#This Row], [je93]]+Table21[[#This Row], [je94]]</f>
        <v>0</v>
      </c>
      <c r="CS10" s="642">
        <v>0</v>
      </c>
      <c r="CT10" s="642">
        <v>0</v>
      </c>
      <c r="CU10" s="603">
        <f>Table21[[#This Row], [je96]]+Table21[[#This Row], [je97]]+Table21[[#This Row], [je98]]+Table21[[#This Row], [je99]]+Table21[[#This Row], [je100]]</f>
        <v>0</v>
      </c>
      <c r="CV10" s="640">
        <v>0</v>
      </c>
      <c r="CW10" s="640">
        <v>0</v>
      </c>
      <c r="CX10" s="640">
        <v>0</v>
      </c>
      <c r="CY10" s="640">
        <v>0</v>
      </c>
      <c r="CZ10" s="640">
        <v>0</v>
      </c>
      <c r="DA10" s="603">
        <f>Table21[[#This Row], [je102]]+Table21[[#This Row], [je103]]+Table21[[#This Row], [je104]]</f>
        <v>0</v>
      </c>
      <c r="DB10" s="640">
        <v>0</v>
      </c>
      <c r="DC10" s="640">
        <v>0</v>
      </c>
      <c r="DD10" s="640">
        <v>0</v>
      </c>
      <c r="DE10" s="603">
        <f>Table21[[#This Row], [je106]]+Table21[[#This Row], [je107]]+Table21[[#This Row], [je108]]+Table21[[#This Row], [je109]]+Table21[[#This Row], [je110]]</f>
        <v>0</v>
      </c>
      <c r="DF10" s="640">
        <v>0</v>
      </c>
      <c r="DG10" s="640">
        <v>0</v>
      </c>
      <c r="DH10" s="640">
        <v>0</v>
      </c>
      <c r="DI10" s="643">
        <v>0</v>
      </c>
      <c r="DJ10" s="644">
        <v>0</v>
      </c>
    </row>
    <row customHeight="1" ht="22.5">
      <c r="A11" s="582" t="s">
        <v>286</v>
      </c>
      <c r="B11" s="584"/>
      <c r="C11" s="584"/>
      <c r="D11" s="584" t="s">
        <v>287</v>
      </c>
      <c r="E11" s="636">
        <f>Table21[[#This Row], [je2]]+Table21[[#This Row], [je16]]+Table21[[#This Row], [je44]]+Table21[[#This Row], [je57]]+Table21[[#This Row], [je62]]+Table21[[#This Row], [je75]]+Table21[[#This Row], [je92]]+Table21[[#This Row], [je95]]+Table21[[#This Row], [je101]]+Table21[[#This Row], [je105]]</f>
        <v>456820.64</v>
      </c>
      <c r="F11" s="636">
        <f>SUM(Table21[[#This Row], [je3]]:Table21[[#This Row], [je15]])</f>
        <v>456820.64</v>
      </c>
      <c r="G11" s="636">
        <f>G12</f>
        <v>0</v>
      </c>
      <c r="H11" s="636">
        <f>H12</f>
        <v>0</v>
      </c>
      <c r="I11" s="636">
        <f>I12</f>
        <v>0</v>
      </c>
      <c r="J11" s="636">
        <f>J12</f>
        <v>0</v>
      </c>
      <c r="K11" s="636">
        <f>K12</f>
        <v>0</v>
      </c>
      <c r="L11" s="636">
        <f>L12</f>
        <v>456426.97</v>
      </c>
      <c r="M11" s="636">
        <f>M12</f>
        <v>393.67</v>
      </c>
      <c r="N11" s="636">
        <f>N12</f>
        <v>0</v>
      </c>
      <c r="O11" s="636">
        <f>O12</f>
        <v>0</v>
      </c>
      <c r="P11" s="636">
        <f>P12</f>
        <v>0</v>
      </c>
      <c r="Q11" s="636">
        <f>Q12</f>
        <v>0</v>
      </c>
      <c r="R11" s="636">
        <f>R12</f>
        <v>0</v>
      </c>
      <c r="S11" s="636">
        <f>S12</f>
        <v>0</v>
      </c>
      <c r="T11" s="603">
        <f>SUM(Table21[[#This Row], [je17]]:Table21[[#This Row], [je43]])</f>
        <v>0</v>
      </c>
      <c r="U11" s="636">
        <f>U12</f>
        <v>0</v>
      </c>
      <c r="V11" s="636">
        <f>V12</f>
        <v>0</v>
      </c>
      <c r="W11" s="636">
        <f>W12</f>
        <v>0</v>
      </c>
      <c r="X11" s="636">
        <f>X12</f>
        <v>0</v>
      </c>
      <c r="Y11" s="636">
        <f>Y12</f>
        <v>0</v>
      </c>
      <c r="Z11" s="636">
        <f>Z12</f>
        <v>0</v>
      </c>
      <c r="AA11" s="636">
        <f>AA12</f>
        <v>0</v>
      </c>
      <c r="AB11" s="636">
        <f>AB12</f>
        <v>0</v>
      </c>
      <c r="AC11" s="636">
        <f>AC12</f>
        <v>0</v>
      </c>
      <c r="AD11" s="636">
        <f>AD12</f>
        <v>0</v>
      </c>
      <c r="AE11" s="636">
        <f>AE12</f>
        <v>0</v>
      </c>
      <c r="AF11" s="637">
        <f>AF12</f>
        <v>0</v>
      </c>
      <c r="AG11" s="636">
        <f>AG12</f>
        <v>0</v>
      </c>
      <c r="AH11" s="636">
        <f>AH12</f>
        <v>0</v>
      </c>
      <c r="AI11" s="636">
        <f>AI12</f>
        <v>0</v>
      </c>
      <c r="AJ11" s="636">
        <f>AJ12</f>
        <v>0</v>
      </c>
      <c r="AK11" s="636">
        <f>AK12</f>
        <v>0</v>
      </c>
      <c r="AL11" s="636">
        <f>AL12</f>
        <v>0</v>
      </c>
      <c r="AM11" s="636">
        <f>AM12</f>
        <v>0</v>
      </c>
      <c r="AN11" s="636">
        <f>AN12</f>
        <v>0</v>
      </c>
      <c r="AO11" s="636">
        <f>AO12</f>
        <v>0</v>
      </c>
      <c r="AP11" s="636">
        <f>AP12</f>
        <v>0</v>
      </c>
      <c r="AQ11" s="636">
        <f>AQ12</f>
        <v>0</v>
      </c>
      <c r="AR11" s="636">
        <f>AR12</f>
        <v>0</v>
      </c>
      <c r="AS11" s="636">
        <f>AS12</f>
        <v>0</v>
      </c>
      <c r="AT11" s="636">
        <f>AT12</f>
        <v>0</v>
      </c>
      <c r="AU11" s="636">
        <f>AU12</f>
        <v>0</v>
      </c>
      <c r="AV11" s="603">
        <f>SUM(Table21[[#This Row], [je45]]:Table21[[#This Row], [je56]])</f>
        <v>0</v>
      </c>
      <c r="AW11" s="636">
        <f>AW12</f>
        <v>0</v>
      </c>
      <c r="AX11" s="636">
        <f>AX12</f>
        <v>0</v>
      </c>
      <c r="AY11" s="636">
        <f>AY12</f>
        <v>0</v>
      </c>
      <c r="AZ11" s="636">
        <f>AZ12</f>
        <v>0</v>
      </c>
      <c r="BA11" s="636">
        <f>BA12</f>
        <v>0</v>
      </c>
      <c r="BB11" s="636">
        <f>BB12</f>
        <v>0</v>
      </c>
      <c r="BC11" s="636">
        <f>BC12</f>
        <v>0</v>
      </c>
      <c r="BD11" s="636">
        <f>BD12</f>
        <v>0</v>
      </c>
      <c r="BE11" s="636">
        <f>BE12</f>
        <v>0</v>
      </c>
      <c r="BF11" s="636">
        <f>BF12</f>
        <v>0</v>
      </c>
      <c r="BG11" s="636">
        <f>BG12</f>
        <v>0</v>
      </c>
      <c r="BH11" s="636">
        <f>BH12</f>
        <v>0</v>
      </c>
      <c r="BI11" s="603">
        <f>Table21[[#This Row], [je58]]+Table21[[#This Row], [je59]]+Table21[[#This Row], [je60]]+Table21[[#This Row], [je61]]</f>
        <v>0</v>
      </c>
      <c r="BJ11" s="636">
        <f>BJ12</f>
        <v>0</v>
      </c>
      <c r="BK11" s="636">
        <f>BK12</f>
        <v>0</v>
      </c>
      <c r="BL11" s="636">
        <f>BL12</f>
        <v>0</v>
      </c>
      <c r="BM11" s="636">
        <f>BM12</f>
        <v>0</v>
      </c>
      <c r="BN11" s="603">
        <f>SUM(Table21[[#This Row], [je63]]:Table21[[#This Row], [je74]])</f>
        <v>0</v>
      </c>
      <c r="BO11" s="636">
        <f>BO12</f>
        <v>0</v>
      </c>
      <c r="BP11" s="636">
        <f>BP12</f>
        <v>0</v>
      </c>
      <c r="BQ11" s="636">
        <f>BQ12</f>
        <v>0</v>
      </c>
      <c r="BR11" s="636">
        <f>BR12</f>
        <v>0</v>
      </c>
      <c r="BS11" s="636">
        <f>BS12</f>
        <v>0</v>
      </c>
      <c r="BT11" s="636">
        <f>BT12</f>
        <v>0</v>
      </c>
      <c r="BU11" s="636">
        <f>BU12</f>
        <v>0</v>
      </c>
      <c r="BV11" s="636">
        <f>BV12</f>
        <v>0</v>
      </c>
      <c r="BW11" s="636">
        <f>BW12</f>
        <v>0</v>
      </c>
      <c r="BX11" s="636">
        <f>BX12</f>
        <v>0</v>
      </c>
      <c r="BY11" s="636">
        <f>BY12</f>
        <v>0</v>
      </c>
      <c r="BZ11" s="636">
        <f>BZ12</f>
        <v>0</v>
      </c>
      <c r="CA11" s="603">
        <f>SUM(Table21[[#This Row], [je76]]:Table21[[#This Row], [je91]])</f>
        <v>0</v>
      </c>
      <c r="CB11" s="636">
        <f>CB12</f>
        <v>0</v>
      </c>
      <c r="CC11" s="636">
        <f>CC12</f>
        <v>0</v>
      </c>
      <c r="CD11" s="636">
        <f>CD12</f>
        <v>0</v>
      </c>
      <c r="CE11" s="636">
        <f>CE12</f>
        <v>0</v>
      </c>
      <c r="CF11" s="637">
        <f>CF12</f>
        <v>0</v>
      </c>
      <c r="CG11" s="637">
        <f>CG12</f>
        <v>0</v>
      </c>
      <c r="CH11" s="637">
        <f>CH12</f>
        <v>0</v>
      </c>
      <c r="CI11" s="636">
        <f>CI12</f>
        <v>0</v>
      </c>
      <c r="CJ11" s="636">
        <f>CJ12</f>
        <v>0</v>
      </c>
      <c r="CK11" s="636">
        <f>CK12</f>
        <v>0</v>
      </c>
      <c r="CL11" s="636">
        <f>CL12</f>
        <v>0</v>
      </c>
      <c r="CM11" s="636">
        <f>CM12</f>
        <v>0</v>
      </c>
      <c r="CN11" s="636">
        <f>CN12</f>
        <v>0</v>
      </c>
      <c r="CO11" s="636">
        <f>CO12</f>
        <v>0</v>
      </c>
      <c r="CP11" s="636">
        <f>CP12</f>
        <v>0</v>
      </c>
      <c r="CQ11" s="636">
        <f>CQ12</f>
        <v>0</v>
      </c>
      <c r="CR11" s="603">
        <f>Table21[[#This Row], [je93]]+Table21[[#This Row], [je94]]</f>
        <v>0</v>
      </c>
      <c r="CS11" s="603">
        <f>CS12</f>
        <v>0</v>
      </c>
      <c r="CT11" s="603">
        <f>CT12</f>
        <v>0</v>
      </c>
      <c r="CU11" s="603">
        <f>Table21[[#This Row], [je96]]+Table21[[#This Row], [je97]]+Table21[[#This Row], [je98]]+Table21[[#This Row], [je99]]+Table21[[#This Row], [je100]]</f>
        <v>0</v>
      </c>
      <c r="CV11" s="636">
        <f>CV12</f>
        <v>0</v>
      </c>
      <c r="CW11" s="636">
        <f>CW12</f>
        <v>0</v>
      </c>
      <c r="CX11" s="636">
        <f>CX12</f>
        <v>0</v>
      </c>
      <c r="CY11" s="636">
        <f>CY12</f>
        <v>0</v>
      </c>
      <c r="CZ11" s="636">
        <f>CZ12</f>
        <v>0</v>
      </c>
      <c r="DA11" s="603">
        <f>Table21[[#This Row], [je102]]+Table21[[#This Row], [je103]]+Table21[[#This Row], [je104]]</f>
        <v>0</v>
      </c>
      <c r="DB11" s="636">
        <f>DB12</f>
        <v>0</v>
      </c>
      <c r="DC11" s="636">
        <f>DC12</f>
        <v>0</v>
      </c>
      <c r="DD11" s="636">
        <f>DD12</f>
        <v>0</v>
      </c>
      <c r="DE11" s="603">
        <f>Table21[[#This Row], [je106]]+Table21[[#This Row], [je107]]+Table21[[#This Row], [je108]]+Table21[[#This Row], [je109]]+Table21[[#This Row], [je110]]</f>
        <v>0</v>
      </c>
      <c r="DF11" s="636">
        <f>DF12</f>
        <v>0</v>
      </c>
      <c r="DG11" s="636">
        <f>DG12</f>
        <v>0</v>
      </c>
      <c r="DH11" s="636">
        <f>DH12</f>
        <v>0</v>
      </c>
      <c r="DI11" s="638">
        <f>DI12</f>
        <v>0</v>
      </c>
      <c r="DJ11" s="639">
        <f>DJ12</f>
        <v>0</v>
      </c>
    </row>
    <row customHeight="1" ht="22.5">
      <c r="A12" s="582" t="s">
        <v>288</v>
      </c>
      <c r="B12" s="584"/>
      <c r="C12" s="584"/>
      <c r="D12" s="584" t="s">
        <v>289</v>
      </c>
      <c r="E12" s="636">
        <f>Table21[[#This Row], [je2]]+Table21[[#This Row], [je16]]+Table21[[#This Row], [je44]]+Table21[[#This Row], [je57]]+Table21[[#This Row], [je62]]+Table21[[#This Row], [je75]]+Table21[[#This Row], [je92]]+Table21[[#This Row], [je95]]+Table21[[#This Row], [je101]]+Table21[[#This Row], [je105]]</f>
        <v>456820.64</v>
      </c>
      <c r="F12" s="636">
        <f>SUM(Table21[[#This Row], [je3]]:Table21[[#This Row], [je15]])</f>
        <v>456820.64</v>
      </c>
      <c r="G12" s="636">
        <f>G13+G14</f>
        <v>0</v>
      </c>
      <c r="H12" s="636">
        <f>H13+H14</f>
        <v>0</v>
      </c>
      <c r="I12" s="636">
        <f>I13+I14</f>
        <v>0</v>
      </c>
      <c r="J12" s="636">
        <f>J13+J14</f>
        <v>0</v>
      </c>
      <c r="K12" s="636">
        <f>K13+K14</f>
        <v>0</v>
      </c>
      <c r="L12" s="636">
        <f>L13+L14</f>
        <v>456426.97</v>
      </c>
      <c r="M12" s="636">
        <f>M13+M14</f>
        <v>393.67</v>
      </c>
      <c r="N12" s="636">
        <f>N13+N14</f>
        <v>0</v>
      </c>
      <c r="O12" s="636">
        <f>O13+O14</f>
        <v>0</v>
      </c>
      <c r="P12" s="636">
        <f>P13+P14</f>
        <v>0</v>
      </c>
      <c r="Q12" s="636">
        <f>Q13+Q14</f>
        <v>0</v>
      </c>
      <c r="R12" s="636">
        <f>R13+R14</f>
        <v>0</v>
      </c>
      <c r="S12" s="636">
        <f>S13+S14</f>
        <v>0</v>
      </c>
      <c r="T12" s="603">
        <f>SUM(Table21[[#This Row], [je17]]:Table21[[#This Row], [je43]])</f>
        <v>0</v>
      </c>
      <c r="U12" s="636">
        <f>U13+U14</f>
        <v>0</v>
      </c>
      <c r="V12" s="636">
        <f>V13+V14</f>
        <v>0</v>
      </c>
      <c r="W12" s="636">
        <f>W13+W14</f>
        <v>0</v>
      </c>
      <c r="X12" s="636">
        <f>X13+X14</f>
        <v>0</v>
      </c>
      <c r="Y12" s="636">
        <f>Y13+Y14</f>
        <v>0</v>
      </c>
      <c r="Z12" s="636">
        <f>Z13+Z14</f>
        <v>0</v>
      </c>
      <c r="AA12" s="636">
        <f>AA13+AA14</f>
        <v>0</v>
      </c>
      <c r="AB12" s="636">
        <f>AB13+AB14</f>
        <v>0</v>
      </c>
      <c r="AC12" s="636">
        <f>AC13+AC14</f>
        <v>0</v>
      </c>
      <c r="AD12" s="636">
        <f>AD13+AD14</f>
        <v>0</v>
      </c>
      <c r="AE12" s="636">
        <f>AE13+AE14</f>
        <v>0</v>
      </c>
      <c r="AF12" s="637">
        <f>AF13+AF14</f>
        <v>0</v>
      </c>
      <c r="AG12" s="636">
        <f>AG13+AG14</f>
        <v>0</v>
      </c>
      <c r="AH12" s="636">
        <f>AH13+AH14</f>
        <v>0</v>
      </c>
      <c r="AI12" s="636">
        <f>AI13+AI14</f>
        <v>0</v>
      </c>
      <c r="AJ12" s="636">
        <f>AJ13+AJ14</f>
        <v>0</v>
      </c>
      <c r="AK12" s="636">
        <f>AK13+AK14</f>
        <v>0</v>
      </c>
      <c r="AL12" s="636">
        <f>AL13+AL14</f>
        <v>0</v>
      </c>
      <c r="AM12" s="636">
        <f>AM13+AM14</f>
        <v>0</v>
      </c>
      <c r="AN12" s="636">
        <f>AN13+AN14</f>
        <v>0</v>
      </c>
      <c r="AO12" s="636">
        <f>AO13+AO14</f>
        <v>0</v>
      </c>
      <c r="AP12" s="636">
        <f>AP13+AP14</f>
        <v>0</v>
      </c>
      <c r="AQ12" s="636">
        <f>AQ13+AQ14</f>
        <v>0</v>
      </c>
      <c r="AR12" s="636">
        <f>AR13+AR14</f>
        <v>0</v>
      </c>
      <c r="AS12" s="636">
        <f>AS13+AS14</f>
        <v>0</v>
      </c>
      <c r="AT12" s="636">
        <f>AT13+AT14</f>
        <v>0</v>
      </c>
      <c r="AU12" s="636">
        <f>AU13+AU14</f>
        <v>0</v>
      </c>
      <c r="AV12" s="603">
        <f>SUM(Table21[[#This Row], [je45]]:Table21[[#This Row], [je56]])</f>
        <v>0</v>
      </c>
      <c r="AW12" s="636">
        <f>AW13+AW14</f>
        <v>0</v>
      </c>
      <c r="AX12" s="636">
        <f>AX13+AX14</f>
        <v>0</v>
      </c>
      <c r="AY12" s="636">
        <f>AY13+AY14</f>
        <v>0</v>
      </c>
      <c r="AZ12" s="636">
        <f>AZ13+AZ14</f>
        <v>0</v>
      </c>
      <c r="BA12" s="636">
        <f>BA13+BA14</f>
        <v>0</v>
      </c>
      <c r="BB12" s="636">
        <f>BB13+BB14</f>
        <v>0</v>
      </c>
      <c r="BC12" s="636">
        <f>BC13+BC14</f>
        <v>0</v>
      </c>
      <c r="BD12" s="636">
        <f>BD13+BD14</f>
        <v>0</v>
      </c>
      <c r="BE12" s="636">
        <f>BE13+BE14</f>
        <v>0</v>
      </c>
      <c r="BF12" s="636">
        <f>BF13+BF14</f>
        <v>0</v>
      </c>
      <c r="BG12" s="636">
        <f>BG13+BG14</f>
        <v>0</v>
      </c>
      <c r="BH12" s="636">
        <f>BH13+BH14</f>
        <v>0</v>
      </c>
      <c r="BI12" s="603">
        <f>Table21[[#This Row], [je58]]+Table21[[#This Row], [je59]]+Table21[[#This Row], [je60]]+Table21[[#This Row], [je61]]</f>
        <v>0</v>
      </c>
      <c r="BJ12" s="636">
        <f>BJ13+BJ14</f>
        <v>0</v>
      </c>
      <c r="BK12" s="636">
        <f>BK13+BK14</f>
        <v>0</v>
      </c>
      <c r="BL12" s="636">
        <f>BL13+BL14</f>
        <v>0</v>
      </c>
      <c r="BM12" s="636">
        <f>BM13+BM14</f>
        <v>0</v>
      </c>
      <c r="BN12" s="603">
        <f>SUM(Table21[[#This Row], [je63]]:Table21[[#This Row], [je74]])</f>
        <v>0</v>
      </c>
      <c r="BO12" s="636">
        <f>BO13+BO14</f>
        <v>0</v>
      </c>
      <c r="BP12" s="636">
        <f>BP13+BP14</f>
        <v>0</v>
      </c>
      <c r="BQ12" s="636">
        <f>BQ13+BQ14</f>
        <v>0</v>
      </c>
      <c r="BR12" s="636">
        <f>BR13+BR14</f>
        <v>0</v>
      </c>
      <c r="BS12" s="636">
        <f>BS13+BS14</f>
        <v>0</v>
      </c>
      <c r="BT12" s="636">
        <f>BT13+BT14</f>
        <v>0</v>
      </c>
      <c r="BU12" s="636">
        <f>BU13+BU14</f>
        <v>0</v>
      </c>
      <c r="BV12" s="636">
        <f>BV13+BV14</f>
        <v>0</v>
      </c>
      <c r="BW12" s="636">
        <f>BW13+BW14</f>
        <v>0</v>
      </c>
      <c r="BX12" s="636">
        <f>BX13+BX14</f>
        <v>0</v>
      </c>
      <c r="BY12" s="636">
        <f>BY13+BY14</f>
        <v>0</v>
      </c>
      <c r="BZ12" s="636">
        <f>BZ13+BZ14</f>
        <v>0</v>
      </c>
      <c r="CA12" s="603">
        <f>SUM(Table21[[#This Row], [je76]]:Table21[[#This Row], [je91]])</f>
        <v>0</v>
      </c>
      <c r="CB12" s="636">
        <f>CB13+CB14</f>
        <v>0</v>
      </c>
      <c r="CC12" s="636">
        <f>CC13+CC14</f>
        <v>0</v>
      </c>
      <c r="CD12" s="636">
        <f>CD13+CD14</f>
        <v>0</v>
      </c>
      <c r="CE12" s="636">
        <f>CE13+CE14</f>
        <v>0</v>
      </c>
      <c r="CF12" s="637">
        <f>CF13+CF14</f>
        <v>0</v>
      </c>
      <c r="CG12" s="637">
        <f>CG13+CG14</f>
        <v>0</v>
      </c>
      <c r="CH12" s="637">
        <f>CH13+CH14</f>
        <v>0</v>
      </c>
      <c r="CI12" s="636">
        <f>CI13+CI14</f>
        <v>0</v>
      </c>
      <c r="CJ12" s="636">
        <f>CJ13+CJ14</f>
        <v>0</v>
      </c>
      <c r="CK12" s="636">
        <f>CK13+CK14</f>
        <v>0</v>
      </c>
      <c r="CL12" s="636">
        <f>CL13+CL14</f>
        <v>0</v>
      </c>
      <c r="CM12" s="636">
        <f>CM13+CM14</f>
        <v>0</v>
      </c>
      <c r="CN12" s="636">
        <f>CN13+CN14</f>
        <v>0</v>
      </c>
      <c r="CO12" s="636">
        <f>CO13+CO14</f>
        <v>0</v>
      </c>
      <c r="CP12" s="636">
        <f>CP13+CP14</f>
        <v>0</v>
      </c>
      <c r="CQ12" s="636">
        <f>CQ13+CQ14</f>
        <v>0</v>
      </c>
      <c r="CR12" s="603">
        <f>Table21[[#This Row], [je93]]+Table21[[#This Row], [je94]]</f>
        <v>0</v>
      </c>
      <c r="CS12" s="603">
        <f>CS13+CS14</f>
        <v>0</v>
      </c>
      <c r="CT12" s="603">
        <f>CT13+CT14</f>
        <v>0</v>
      </c>
      <c r="CU12" s="603">
        <f>Table21[[#This Row], [je96]]+Table21[[#This Row], [je97]]+Table21[[#This Row], [je98]]+Table21[[#This Row], [je99]]+Table21[[#This Row], [je100]]</f>
        <v>0</v>
      </c>
      <c r="CV12" s="636">
        <f>CV13+CV14</f>
        <v>0</v>
      </c>
      <c r="CW12" s="636">
        <f>CW13+CW14</f>
        <v>0</v>
      </c>
      <c r="CX12" s="636">
        <f>CX13+CX14</f>
        <v>0</v>
      </c>
      <c r="CY12" s="636">
        <f>CY13+CY14</f>
        <v>0</v>
      </c>
      <c r="CZ12" s="636">
        <f>CZ13+CZ14</f>
        <v>0</v>
      </c>
      <c r="DA12" s="603">
        <f>Table21[[#This Row], [je102]]+Table21[[#This Row], [je103]]+Table21[[#This Row], [je104]]</f>
        <v>0</v>
      </c>
      <c r="DB12" s="636">
        <f>DB13+DB14</f>
        <v>0</v>
      </c>
      <c r="DC12" s="636">
        <f>DC13+DC14</f>
        <v>0</v>
      </c>
      <c r="DD12" s="636">
        <f>DD13+DD14</f>
        <v>0</v>
      </c>
      <c r="DE12" s="603">
        <f>Table21[[#This Row], [je106]]+Table21[[#This Row], [je107]]+Table21[[#This Row], [je108]]+Table21[[#This Row], [je109]]+Table21[[#This Row], [je110]]</f>
        <v>0</v>
      </c>
      <c r="DF12" s="636">
        <f>DF13+DF14</f>
        <v>0</v>
      </c>
      <c r="DG12" s="636">
        <f>DG13+DG14</f>
        <v>0</v>
      </c>
      <c r="DH12" s="636">
        <f>DH13+DH14</f>
        <v>0</v>
      </c>
      <c r="DI12" s="638">
        <f>DI13+DI14</f>
        <v>0</v>
      </c>
      <c r="DJ12" s="639">
        <f>DJ13+DJ14</f>
        <v>0</v>
      </c>
    </row>
    <row customHeight="1" ht="22.5">
      <c r="A13" s="588" t="s">
        <v>290</v>
      </c>
      <c r="B13" s="590"/>
      <c r="C13" s="590"/>
      <c r="D13" s="590" t="s">
        <v>291</v>
      </c>
      <c r="E13" s="636">
        <f>Table21[[#This Row], [je2]]+Table21[[#This Row], [je16]]+Table21[[#This Row], [je44]]+Table21[[#This Row], [je57]]+Table21[[#This Row], [je62]]+Table21[[#This Row], [je75]]+Table21[[#This Row], [je92]]+Table21[[#This Row], [je95]]+Table21[[#This Row], [je101]]+Table21[[#This Row], [je105]]</f>
        <v>456426.97</v>
      </c>
      <c r="F13" s="636">
        <f>SUM(Table21[[#This Row], [je3]]:Table21[[#This Row], [je15]])</f>
        <v>456426.97</v>
      </c>
      <c r="G13" s="640">
        <v>0</v>
      </c>
      <c r="H13" s="640">
        <v>0</v>
      </c>
      <c r="I13" s="640">
        <v>0</v>
      </c>
      <c r="J13" s="640">
        <v>0</v>
      </c>
      <c r="K13" s="640">
        <v>0</v>
      </c>
      <c r="L13" s="640">
        <v>456426.97</v>
      </c>
      <c r="M13" s="640">
        <v>0</v>
      </c>
      <c r="N13" s="640">
        <v>0</v>
      </c>
      <c r="O13" s="640">
        <v>0</v>
      </c>
      <c r="P13" s="640">
        <v>0</v>
      </c>
      <c r="Q13" s="640">
        <v>0</v>
      </c>
      <c r="R13" s="640">
        <v>0</v>
      </c>
      <c r="S13" s="640">
        <v>0</v>
      </c>
      <c r="T13" s="603">
        <f>SUM(Table21[[#This Row], [je17]]:Table21[[#This Row], [je43]])</f>
        <v>0</v>
      </c>
      <c r="U13" s="640">
        <v>0</v>
      </c>
      <c r="V13" s="640">
        <v>0</v>
      </c>
      <c r="W13" s="640">
        <v>0</v>
      </c>
      <c r="X13" s="640">
        <v>0</v>
      </c>
      <c r="Y13" s="640">
        <v>0</v>
      </c>
      <c r="Z13" s="640">
        <v>0</v>
      </c>
      <c r="AA13" s="640">
        <v>0</v>
      </c>
      <c r="AB13" s="640">
        <v>0</v>
      </c>
      <c r="AC13" s="640">
        <v>0</v>
      </c>
      <c r="AD13" s="640">
        <v>0</v>
      </c>
      <c r="AE13" s="640">
        <v>0</v>
      </c>
      <c r="AF13" s="641">
        <v>0</v>
      </c>
      <c r="AG13" s="640">
        <v>0</v>
      </c>
      <c r="AH13" s="640">
        <v>0</v>
      </c>
      <c r="AI13" s="640">
        <v>0</v>
      </c>
      <c r="AJ13" s="640">
        <v>0</v>
      </c>
      <c r="AK13" s="640">
        <v>0</v>
      </c>
      <c r="AL13" s="640">
        <v>0</v>
      </c>
      <c r="AM13" s="640">
        <v>0</v>
      </c>
      <c r="AN13" s="640">
        <v>0</v>
      </c>
      <c r="AO13" s="640">
        <v>0</v>
      </c>
      <c r="AP13" s="640">
        <v>0</v>
      </c>
      <c r="AQ13" s="640">
        <v>0</v>
      </c>
      <c r="AR13" s="640">
        <v>0</v>
      </c>
      <c r="AS13" s="640">
        <v>0</v>
      </c>
      <c r="AT13" s="640">
        <v>0</v>
      </c>
      <c r="AU13" s="640">
        <v>0</v>
      </c>
      <c r="AV13" s="603">
        <f>SUM(Table21[[#This Row], [je45]]:Table21[[#This Row], [je56]])</f>
        <v>0</v>
      </c>
      <c r="AW13" s="640">
        <v>0</v>
      </c>
      <c r="AX13" s="640">
        <v>0</v>
      </c>
      <c r="AY13" s="640">
        <v>0</v>
      </c>
      <c r="AZ13" s="640">
        <v>0</v>
      </c>
      <c r="BA13" s="640">
        <v>0</v>
      </c>
      <c r="BB13" s="640">
        <v>0</v>
      </c>
      <c r="BC13" s="640">
        <v>0</v>
      </c>
      <c r="BD13" s="640">
        <v>0</v>
      </c>
      <c r="BE13" s="640">
        <v>0</v>
      </c>
      <c r="BF13" s="640">
        <v>0</v>
      </c>
      <c r="BG13" s="640">
        <v>0</v>
      </c>
      <c r="BH13" s="640">
        <v>0</v>
      </c>
      <c r="BI13" s="603">
        <f>Table21[[#This Row], [je58]]+Table21[[#This Row], [je59]]+Table21[[#This Row], [je60]]+Table21[[#This Row], [je61]]</f>
        <v>0</v>
      </c>
      <c r="BJ13" s="640">
        <v>0</v>
      </c>
      <c r="BK13" s="640">
        <v>0</v>
      </c>
      <c r="BL13" s="640">
        <v>0</v>
      </c>
      <c r="BM13" s="640">
        <v>0</v>
      </c>
      <c r="BN13" s="603">
        <f>SUM(Table21[[#This Row], [je63]]:Table21[[#This Row], [je74]])</f>
        <v>0</v>
      </c>
      <c r="BO13" s="640">
        <v>0</v>
      </c>
      <c r="BP13" s="640">
        <v>0</v>
      </c>
      <c r="BQ13" s="640">
        <v>0</v>
      </c>
      <c r="BR13" s="640">
        <v>0</v>
      </c>
      <c r="BS13" s="640">
        <v>0</v>
      </c>
      <c r="BT13" s="640">
        <v>0</v>
      </c>
      <c r="BU13" s="640">
        <v>0</v>
      </c>
      <c r="BV13" s="640">
        <v>0</v>
      </c>
      <c r="BW13" s="640">
        <v>0</v>
      </c>
      <c r="BX13" s="640">
        <v>0</v>
      </c>
      <c r="BY13" s="640">
        <v>0</v>
      </c>
      <c r="BZ13" s="640">
        <v>0</v>
      </c>
      <c r="CA13" s="603">
        <f>SUM(Table21[[#This Row], [je76]]:Table21[[#This Row], [je91]])</f>
        <v>0</v>
      </c>
      <c r="CB13" s="640">
        <v>0</v>
      </c>
      <c r="CC13" s="640">
        <v>0</v>
      </c>
      <c r="CD13" s="640">
        <v>0</v>
      </c>
      <c r="CE13" s="640">
        <v>0</v>
      </c>
      <c r="CF13" s="641">
        <v>0</v>
      </c>
      <c r="CG13" s="641">
        <v>0</v>
      </c>
      <c r="CH13" s="641">
        <v>0</v>
      </c>
      <c r="CI13" s="640">
        <v>0</v>
      </c>
      <c r="CJ13" s="640">
        <v>0</v>
      </c>
      <c r="CK13" s="640">
        <v>0</v>
      </c>
      <c r="CL13" s="640">
        <v>0</v>
      </c>
      <c r="CM13" s="640">
        <v>0</v>
      </c>
      <c r="CN13" s="640">
        <v>0</v>
      </c>
      <c r="CO13" s="640">
        <v>0</v>
      </c>
      <c r="CP13" s="640">
        <v>0</v>
      </c>
      <c r="CQ13" s="640">
        <v>0</v>
      </c>
      <c r="CR13" s="603">
        <f>Table21[[#This Row], [je93]]+Table21[[#This Row], [je94]]</f>
        <v>0</v>
      </c>
      <c r="CS13" s="642">
        <v>0</v>
      </c>
      <c r="CT13" s="642">
        <v>0</v>
      </c>
      <c r="CU13" s="603">
        <f>Table21[[#This Row], [je96]]+Table21[[#This Row], [je97]]+Table21[[#This Row], [je98]]+Table21[[#This Row], [je99]]+Table21[[#This Row], [je100]]</f>
        <v>0</v>
      </c>
      <c r="CV13" s="640">
        <v>0</v>
      </c>
      <c r="CW13" s="640">
        <v>0</v>
      </c>
      <c r="CX13" s="640">
        <v>0</v>
      </c>
      <c r="CY13" s="640">
        <v>0</v>
      </c>
      <c r="CZ13" s="640">
        <v>0</v>
      </c>
      <c r="DA13" s="603">
        <f>Table21[[#This Row], [je102]]+Table21[[#This Row], [je103]]+Table21[[#This Row], [je104]]</f>
        <v>0</v>
      </c>
      <c r="DB13" s="640">
        <v>0</v>
      </c>
      <c r="DC13" s="640">
        <v>0</v>
      </c>
      <c r="DD13" s="640">
        <v>0</v>
      </c>
      <c r="DE13" s="603">
        <f>Table21[[#This Row], [je106]]+Table21[[#This Row], [je107]]+Table21[[#This Row], [je108]]+Table21[[#This Row], [je109]]+Table21[[#This Row], [je110]]</f>
        <v>0</v>
      </c>
      <c r="DF13" s="640">
        <v>0</v>
      </c>
      <c r="DG13" s="640">
        <v>0</v>
      </c>
      <c r="DH13" s="640">
        <v>0</v>
      </c>
      <c r="DI13" s="643">
        <v>0</v>
      </c>
      <c r="DJ13" s="644">
        <v>0</v>
      </c>
    </row>
    <row customHeight="1" ht="22.5">
      <c r="A14" s="588" t="s">
        <v>292</v>
      </c>
      <c r="B14" s="590"/>
      <c r="C14" s="590"/>
      <c r="D14" s="590" t="s">
        <v>293</v>
      </c>
      <c r="E14" s="636">
        <f>Table21[[#This Row], [je2]]+Table21[[#This Row], [je16]]+Table21[[#This Row], [je44]]+Table21[[#This Row], [je57]]+Table21[[#This Row], [je62]]+Table21[[#This Row], [je75]]+Table21[[#This Row], [je92]]+Table21[[#This Row], [je95]]+Table21[[#This Row], [je101]]+Table21[[#This Row], [je105]]</f>
        <v>393.67</v>
      </c>
      <c r="F14" s="636">
        <f>SUM(Table21[[#This Row], [je3]]:Table21[[#This Row], [je15]])</f>
        <v>393.67</v>
      </c>
      <c r="G14" s="640">
        <v>0</v>
      </c>
      <c r="H14" s="640">
        <v>0</v>
      </c>
      <c r="I14" s="640">
        <v>0</v>
      </c>
      <c r="J14" s="640">
        <v>0</v>
      </c>
      <c r="K14" s="640">
        <v>0</v>
      </c>
      <c r="L14" s="640">
        <v>0</v>
      </c>
      <c r="M14" s="640">
        <v>393.67</v>
      </c>
      <c r="N14" s="640">
        <v>0</v>
      </c>
      <c r="O14" s="640">
        <v>0</v>
      </c>
      <c r="P14" s="640">
        <v>0</v>
      </c>
      <c r="Q14" s="640">
        <v>0</v>
      </c>
      <c r="R14" s="640">
        <v>0</v>
      </c>
      <c r="S14" s="640">
        <v>0</v>
      </c>
      <c r="T14" s="603">
        <f>SUM(Table21[[#This Row], [je17]]:Table21[[#This Row], [je43]])</f>
        <v>0</v>
      </c>
      <c r="U14" s="640">
        <v>0</v>
      </c>
      <c r="V14" s="640">
        <v>0</v>
      </c>
      <c r="W14" s="640">
        <v>0</v>
      </c>
      <c r="X14" s="640">
        <v>0</v>
      </c>
      <c r="Y14" s="640">
        <v>0</v>
      </c>
      <c r="Z14" s="640">
        <v>0</v>
      </c>
      <c r="AA14" s="640">
        <v>0</v>
      </c>
      <c r="AB14" s="640">
        <v>0</v>
      </c>
      <c r="AC14" s="640">
        <v>0</v>
      </c>
      <c r="AD14" s="640">
        <v>0</v>
      </c>
      <c r="AE14" s="640">
        <v>0</v>
      </c>
      <c r="AF14" s="641">
        <v>0</v>
      </c>
      <c r="AG14" s="640">
        <v>0</v>
      </c>
      <c r="AH14" s="640">
        <v>0</v>
      </c>
      <c r="AI14" s="640">
        <v>0</v>
      </c>
      <c r="AJ14" s="640">
        <v>0</v>
      </c>
      <c r="AK14" s="640">
        <v>0</v>
      </c>
      <c r="AL14" s="640">
        <v>0</v>
      </c>
      <c r="AM14" s="640">
        <v>0</v>
      </c>
      <c r="AN14" s="640">
        <v>0</v>
      </c>
      <c r="AO14" s="640">
        <v>0</v>
      </c>
      <c r="AP14" s="640">
        <v>0</v>
      </c>
      <c r="AQ14" s="640">
        <v>0</v>
      </c>
      <c r="AR14" s="640">
        <v>0</v>
      </c>
      <c r="AS14" s="640">
        <v>0</v>
      </c>
      <c r="AT14" s="640">
        <v>0</v>
      </c>
      <c r="AU14" s="640">
        <v>0</v>
      </c>
      <c r="AV14" s="603">
        <f>SUM(Table21[[#This Row], [je45]]:Table21[[#This Row], [je56]])</f>
        <v>0</v>
      </c>
      <c r="AW14" s="640">
        <v>0</v>
      </c>
      <c r="AX14" s="640">
        <v>0</v>
      </c>
      <c r="AY14" s="640">
        <v>0</v>
      </c>
      <c r="AZ14" s="640">
        <v>0</v>
      </c>
      <c r="BA14" s="640">
        <v>0</v>
      </c>
      <c r="BB14" s="640">
        <v>0</v>
      </c>
      <c r="BC14" s="640">
        <v>0</v>
      </c>
      <c r="BD14" s="640">
        <v>0</v>
      </c>
      <c r="BE14" s="640">
        <v>0</v>
      </c>
      <c r="BF14" s="640">
        <v>0</v>
      </c>
      <c r="BG14" s="640">
        <v>0</v>
      </c>
      <c r="BH14" s="640">
        <v>0</v>
      </c>
      <c r="BI14" s="603">
        <f>Table21[[#This Row], [je58]]+Table21[[#This Row], [je59]]+Table21[[#This Row], [je60]]+Table21[[#This Row], [je61]]</f>
        <v>0</v>
      </c>
      <c r="BJ14" s="640">
        <v>0</v>
      </c>
      <c r="BK14" s="640">
        <v>0</v>
      </c>
      <c r="BL14" s="640">
        <v>0</v>
      </c>
      <c r="BM14" s="640">
        <v>0</v>
      </c>
      <c r="BN14" s="603">
        <f>SUM(Table21[[#This Row], [je63]]:Table21[[#This Row], [je74]])</f>
        <v>0</v>
      </c>
      <c r="BO14" s="640">
        <v>0</v>
      </c>
      <c r="BP14" s="640">
        <v>0</v>
      </c>
      <c r="BQ14" s="640">
        <v>0</v>
      </c>
      <c r="BR14" s="640">
        <v>0</v>
      </c>
      <c r="BS14" s="640">
        <v>0</v>
      </c>
      <c r="BT14" s="640">
        <v>0</v>
      </c>
      <c r="BU14" s="640">
        <v>0</v>
      </c>
      <c r="BV14" s="640">
        <v>0</v>
      </c>
      <c r="BW14" s="640">
        <v>0</v>
      </c>
      <c r="BX14" s="640">
        <v>0</v>
      </c>
      <c r="BY14" s="640">
        <v>0</v>
      </c>
      <c r="BZ14" s="640">
        <v>0</v>
      </c>
      <c r="CA14" s="603">
        <f>SUM(Table21[[#This Row], [je76]]:Table21[[#This Row], [je91]])</f>
        <v>0</v>
      </c>
      <c r="CB14" s="640">
        <v>0</v>
      </c>
      <c r="CC14" s="640">
        <v>0</v>
      </c>
      <c r="CD14" s="640">
        <v>0</v>
      </c>
      <c r="CE14" s="640">
        <v>0</v>
      </c>
      <c r="CF14" s="641">
        <v>0</v>
      </c>
      <c r="CG14" s="641">
        <v>0</v>
      </c>
      <c r="CH14" s="641">
        <v>0</v>
      </c>
      <c r="CI14" s="640">
        <v>0</v>
      </c>
      <c r="CJ14" s="640">
        <v>0</v>
      </c>
      <c r="CK14" s="640">
        <v>0</v>
      </c>
      <c r="CL14" s="640">
        <v>0</v>
      </c>
      <c r="CM14" s="640">
        <v>0</v>
      </c>
      <c r="CN14" s="640">
        <v>0</v>
      </c>
      <c r="CO14" s="640">
        <v>0</v>
      </c>
      <c r="CP14" s="640">
        <v>0</v>
      </c>
      <c r="CQ14" s="640">
        <v>0</v>
      </c>
      <c r="CR14" s="603">
        <f>Table21[[#This Row], [je93]]+Table21[[#This Row], [je94]]</f>
        <v>0</v>
      </c>
      <c r="CS14" s="642">
        <v>0</v>
      </c>
      <c r="CT14" s="642">
        <v>0</v>
      </c>
      <c r="CU14" s="603">
        <f>Table21[[#This Row], [je96]]+Table21[[#This Row], [je97]]+Table21[[#This Row], [je98]]+Table21[[#This Row], [je99]]+Table21[[#This Row], [je100]]</f>
        <v>0</v>
      </c>
      <c r="CV14" s="640">
        <v>0</v>
      </c>
      <c r="CW14" s="640">
        <v>0</v>
      </c>
      <c r="CX14" s="640">
        <v>0</v>
      </c>
      <c r="CY14" s="640">
        <v>0</v>
      </c>
      <c r="CZ14" s="640">
        <v>0</v>
      </c>
      <c r="DA14" s="603">
        <f>Table21[[#This Row], [je102]]+Table21[[#This Row], [je103]]+Table21[[#This Row], [je104]]</f>
        <v>0</v>
      </c>
      <c r="DB14" s="640">
        <v>0</v>
      </c>
      <c r="DC14" s="640">
        <v>0</v>
      </c>
      <c r="DD14" s="640">
        <v>0</v>
      </c>
      <c r="DE14" s="603">
        <f>Table21[[#This Row], [je106]]+Table21[[#This Row], [je107]]+Table21[[#This Row], [je108]]+Table21[[#This Row], [je109]]+Table21[[#This Row], [je110]]</f>
        <v>0</v>
      </c>
      <c r="DF14" s="640">
        <v>0</v>
      </c>
      <c r="DG14" s="640">
        <v>0</v>
      </c>
      <c r="DH14" s="640">
        <v>0</v>
      </c>
      <c r="DI14" s="643">
        <v>0</v>
      </c>
      <c r="DJ14" s="644">
        <v>0</v>
      </c>
    </row>
    <row customHeight="1" ht="22.5">
      <c r="A15" s="582" t="s">
        <v>294</v>
      </c>
      <c r="B15" s="584"/>
      <c r="C15" s="584"/>
      <c r="D15" s="584" t="s">
        <v>295</v>
      </c>
      <c r="E15" s="636">
        <f>Table21[[#This Row], [je2]]+Table21[[#This Row], [je16]]+Table21[[#This Row], [je44]]+Table21[[#This Row], [je57]]+Table21[[#This Row], [je62]]+Table21[[#This Row], [je75]]+Table21[[#This Row], [je92]]+Table21[[#This Row], [je95]]+Table21[[#This Row], [je101]]+Table21[[#This Row], [je105]]</f>
        <v>188615.49</v>
      </c>
      <c r="F15" s="636">
        <f>SUM(Table21[[#This Row], [je3]]:Table21[[#This Row], [je15]])</f>
        <v>188615.49</v>
      </c>
      <c r="G15" s="636">
        <f>G16</f>
        <v>0</v>
      </c>
      <c r="H15" s="636">
        <f>H16</f>
        <v>0</v>
      </c>
      <c r="I15" s="636">
        <f>I16</f>
        <v>0</v>
      </c>
      <c r="J15" s="636">
        <f>J16</f>
        <v>0</v>
      </c>
      <c r="K15" s="636">
        <f>K16</f>
        <v>0</v>
      </c>
      <c r="L15" s="636">
        <f>L16</f>
        <v>0</v>
      </c>
      <c r="M15" s="636">
        <f>M16</f>
        <v>0</v>
      </c>
      <c r="N15" s="636">
        <f>N16</f>
        <v>185423.49</v>
      </c>
      <c r="O15" s="636">
        <f>O16</f>
        <v>0</v>
      </c>
      <c r="P15" s="636">
        <f>P16</f>
        <v>3192</v>
      </c>
      <c r="Q15" s="636">
        <f>Q16</f>
        <v>0</v>
      </c>
      <c r="R15" s="636">
        <f>R16</f>
        <v>0</v>
      </c>
      <c r="S15" s="636">
        <f>S16</f>
        <v>0</v>
      </c>
      <c r="T15" s="603">
        <f>SUM(Table21[[#This Row], [je17]]:Table21[[#This Row], [je43]])</f>
        <v>0</v>
      </c>
      <c r="U15" s="636">
        <f>U16</f>
        <v>0</v>
      </c>
      <c r="V15" s="636">
        <f>V16</f>
        <v>0</v>
      </c>
      <c r="W15" s="636">
        <f>W16</f>
        <v>0</v>
      </c>
      <c r="X15" s="636">
        <f>X16</f>
        <v>0</v>
      </c>
      <c r="Y15" s="636">
        <f>Y16</f>
        <v>0</v>
      </c>
      <c r="Z15" s="636">
        <f>Z16</f>
        <v>0</v>
      </c>
      <c r="AA15" s="636">
        <f>AA16</f>
        <v>0</v>
      </c>
      <c r="AB15" s="636">
        <f>AB16</f>
        <v>0</v>
      </c>
      <c r="AC15" s="636">
        <f>AC16</f>
        <v>0</v>
      </c>
      <c r="AD15" s="636">
        <f>AD16</f>
        <v>0</v>
      </c>
      <c r="AE15" s="636">
        <f>AE16</f>
        <v>0</v>
      </c>
      <c r="AF15" s="637">
        <f>AF16</f>
        <v>0</v>
      </c>
      <c r="AG15" s="636">
        <f>AG16</f>
        <v>0</v>
      </c>
      <c r="AH15" s="636">
        <f>AH16</f>
        <v>0</v>
      </c>
      <c r="AI15" s="636">
        <f>AI16</f>
        <v>0</v>
      </c>
      <c r="AJ15" s="636">
        <f>AJ16</f>
        <v>0</v>
      </c>
      <c r="AK15" s="636">
        <f>AK16</f>
        <v>0</v>
      </c>
      <c r="AL15" s="636">
        <f>AL16</f>
        <v>0</v>
      </c>
      <c r="AM15" s="636">
        <f>AM16</f>
        <v>0</v>
      </c>
      <c r="AN15" s="636">
        <f>AN16</f>
        <v>0</v>
      </c>
      <c r="AO15" s="636">
        <f>AO16</f>
        <v>0</v>
      </c>
      <c r="AP15" s="636">
        <f>AP16</f>
        <v>0</v>
      </c>
      <c r="AQ15" s="636">
        <f>AQ16</f>
        <v>0</v>
      </c>
      <c r="AR15" s="636">
        <f>AR16</f>
        <v>0</v>
      </c>
      <c r="AS15" s="636">
        <f>AS16</f>
        <v>0</v>
      </c>
      <c r="AT15" s="636">
        <f>AT16</f>
        <v>0</v>
      </c>
      <c r="AU15" s="636">
        <f>AU16</f>
        <v>0</v>
      </c>
      <c r="AV15" s="603">
        <f>SUM(Table21[[#This Row], [je45]]:Table21[[#This Row], [je56]])</f>
        <v>0</v>
      </c>
      <c r="AW15" s="636">
        <f>AW16</f>
        <v>0</v>
      </c>
      <c r="AX15" s="636">
        <f>AX16</f>
        <v>0</v>
      </c>
      <c r="AY15" s="636">
        <f>AY16</f>
        <v>0</v>
      </c>
      <c r="AZ15" s="636">
        <f>AZ16</f>
        <v>0</v>
      </c>
      <c r="BA15" s="636">
        <f>BA16</f>
        <v>0</v>
      </c>
      <c r="BB15" s="636">
        <f>BB16</f>
        <v>0</v>
      </c>
      <c r="BC15" s="636">
        <f>BC16</f>
        <v>0</v>
      </c>
      <c r="BD15" s="636">
        <f>BD16</f>
        <v>0</v>
      </c>
      <c r="BE15" s="636">
        <f>BE16</f>
        <v>0</v>
      </c>
      <c r="BF15" s="636">
        <f>BF16</f>
        <v>0</v>
      </c>
      <c r="BG15" s="636">
        <f>BG16</f>
        <v>0</v>
      </c>
      <c r="BH15" s="636">
        <f>BH16</f>
        <v>0</v>
      </c>
      <c r="BI15" s="603">
        <f>Table21[[#This Row], [je58]]+Table21[[#This Row], [je59]]+Table21[[#This Row], [je60]]+Table21[[#This Row], [je61]]</f>
        <v>0</v>
      </c>
      <c r="BJ15" s="636">
        <f>BJ16</f>
        <v>0</v>
      </c>
      <c r="BK15" s="636">
        <f>BK16</f>
        <v>0</v>
      </c>
      <c r="BL15" s="636">
        <f>BL16</f>
        <v>0</v>
      </c>
      <c r="BM15" s="636">
        <f>BM16</f>
        <v>0</v>
      </c>
      <c r="BN15" s="603">
        <f>SUM(Table21[[#This Row], [je63]]:Table21[[#This Row], [je74]])</f>
        <v>0</v>
      </c>
      <c r="BO15" s="636">
        <f>BO16</f>
        <v>0</v>
      </c>
      <c r="BP15" s="636">
        <f>BP16</f>
        <v>0</v>
      </c>
      <c r="BQ15" s="636">
        <f>BQ16</f>
        <v>0</v>
      </c>
      <c r="BR15" s="636">
        <f>BR16</f>
        <v>0</v>
      </c>
      <c r="BS15" s="636">
        <f>BS16</f>
        <v>0</v>
      </c>
      <c r="BT15" s="636">
        <f>BT16</f>
        <v>0</v>
      </c>
      <c r="BU15" s="636">
        <f>BU16</f>
        <v>0</v>
      </c>
      <c r="BV15" s="636">
        <f>BV16</f>
        <v>0</v>
      </c>
      <c r="BW15" s="636">
        <f>BW16</f>
        <v>0</v>
      </c>
      <c r="BX15" s="636">
        <f>BX16</f>
        <v>0</v>
      </c>
      <c r="BY15" s="636">
        <f>BY16</f>
        <v>0</v>
      </c>
      <c r="BZ15" s="636">
        <f>BZ16</f>
        <v>0</v>
      </c>
      <c r="CA15" s="603">
        <f>SUM(Table21[[#This Row], [je76]]:Table21[[#This Row], [je91]])</f>
        <v>0</v>
      </c>
      <c r="CB15" s="636">
        <f>CB16</f>
        <v>0</v>
      </c>
      <c r="CC15" s="636">
        <f>CC16</f>
        <v>0</v>
      </c>
      <c r="CD15" s="636">
        <f>CD16</f>
        <v>0</v>
      </c>
      <c r="CE15" s="636">
        <f>CE16</f>
        <v>0</v>
      </c>
      <c r="CF15" s="637">
        <f>CF16</f>
        <v>0</v>
      </c>
      <c r="CG15" s="637">
        <f>CG16</f>
        <v>0</v>
      </c>
      <c r="CH15" s="637">
        <f>CH16</f>
        <v>0</v>
      </c>
      <c r="CI15" s="636">
        <f>CI16</f>
        <v>0</v>
      </c>
      <c r="CJ15" s="636">
        <f>CJ16</f>
        <v>0</v>
      </c>
      <c r="CK15" s="636">
        <f>CK16</f>
        <v>0</v>
      </c>
      <c r="CL15" s="636">
        <f>CL16</f>
        <v>0</v>
      </c>
      <c r="CM15" s="636">
        <f>CM16</f>
        <v>0</v>
      </c>
      <c r="CN15" s="636">
        <f>CN16</f>
        <v>0</v>
      </c>
      <c r="CO15" s="636">
        <f>CO16</f>
        <v>0</v>
      </c>
      <c r="CP15" s="636">
        <f>CP16</f>
        <v>0</v>
      </c>
      <c r="CQ15" s="636">
        <f>CQ16</f>
        <v>0</v>
      </c>
      <c r="CR15" s="603">
        <f>Table21[[#This Row], [je93]]+Table21[[#This Row], [je94]]</f>
        <v>0</v>
      </c>
      <c r="CS15" s="603">
        <f>CS16</f>
        <v>0</v>
      </c>
      <c r="CT15" s="603">
        <f>CT16</f>
        <v>0</v>
      </c>
      <c r="CU15" s="603">
        <f>Table21[[#This Row], [je96]]+Table21[[#This Row], [je97]]+Table21[[#This Row], [je98]]+Table21[[#This Row], [je99]]+Table21[[#This Row], [je100]]</f>
        <v>0</v>
      </c>
      <c r="CV15" s="636">
        <f>CV16</f>
        <v>0</v>
      </c>
      <c r="CW15" s="636">
        <f>CW16</f>
        <v>0</v>
      </c>
      <c r="CX15" s="636">
        <f>CX16</f>
        <v>0</v>
      </c>
      <c r="CY15" s="636">
        <f>CY16</f>
        <v>0</v>
      </c>
      <c r="CZ15" s="636">
        <f>CZ16</f>
        <v>0</v>
      </c>
      <c r="DA15" s="603">
        <f>Table21[[#This Row], [je102]]+Table21[[#This Row], [je103]]+Table21[[#This Row], [je104]]</f>
        <v>0</v>
      </c>
      <c r="DB15" s="636">
        <f>DB16</f>
        <v>0</v>
      </c>
      <c r="DC15" s="636">
        <f>DC16</f>
        <v>0</v>
      </c>
      <c r="DD15" s="636">
        <f>DD16</f>
        <v>0</v>
      </c>
      <c r="DE15" s="603">
        <f>Table21[[#This Row], [je106]]+Table21[[#This Row], [je107]]+Table21[[#This Row], [je108]]+Table21[[#This Row], [je109]]+Table21[[#This Row], [je110]]</f>
        <v>0</v>
      </c>
      <c r="DF15" s="636">
        <f>DF16</f>
        <v>0</v>
      </c>
      <c r="DG15" s="636">
        <f>DG16</f>
        <v>0</v>
      </c>
      <c r="DH15" s="636">
        <f>DH16</f>
        <v>0</v>
      </c>
      <c r="DI15" s="638">
        <f>DI16</f>
        <v>0</v>
      </c>
      <c r="DJ15" s="639">
        <f>DJ16</f>
        <v>0</v>
      </c>
    </row>
    <row customHeight="1" ht="22.5">
      <c r="A16" s="582" t="s">
        <v>296</v>
      </c>
      <c r="B16" s="584"/>
      <c r="C16" s="584"/>
      <c r="D16" s="584" t="s">
        <v>297</v>
      </c>
      <c r="E16" s="636">
        <f>Table21[[#This Row], [je2]]+Table21[[#This Row], [je16]]+Table21[[#This Row], [je44]]+Table21[[#This Row], [je57]]+Table21[[#This Row], [je62]]+Table21[[#This Row], [je75]]+Table21[[#This Row], [je92]]+Table21[[#This Row], [je95]]+Table21[[#This Row], [je101]]+Table21[[#This Row], [je105]]</f>
        <v>188615.49</v>
      </c>
      <c r="F16" s="636">
        <f>SUM(Table21[[#This Row], [je3]]:Table21[[#This Row], [je15]])</f>
        <v>188615.49</v>
      </c>
      <c r="G16" s="636">
        <f>G17+G18</f>
        <v>0</v>
      </c>
      <c r="H16" s="636">
        <f>H17+H18</f>
        <v>0</v>
      </c>
      <c r="I16" s="636">
        <f>I17+I18</f>
        <v>0</v>
      </c>
      <c r="J16" s="636">
        <f>J17+J18</f>
        <v>0</v>
      </c>
      <c r="K16" s="636">
        <f>K17+K18</f>
        <v>0</v>
      </c>
      <c r="L16" s="636">
        <f>L17+L18</f>
        <v>0</v>
      </c>
      <c r="M16" s="636">
        <f>M17+M18</f>
        <v>0</v>
      </c>
      <c r="N16" s="636">
        <f>N17+N18</f>
        <v>185423.49</v>
      </c>
      <c r="O16" s="636">
        <f>O17+O18</f>
        <v>0</v>
      </c>
      <c r="P16" s="636">
        <f>P17+P18</f>
        <v>3192</v>
      </c>
      <c r="Q16" s="636">
        <f>Q17+Q18</f>
        <v>0</v>
      </c>
      <c r="R16" s="636">
        <f>R17+R18</f>
        <v>0</v>
      </c>
      <c r="S16" s="636">
        <f>S17+S18</f>
        <v>0</v>
      </c>
      <c r="T16" s="603">
        <f>SUM(Table21[[#This Row], [je17]]:Table21[[#This Row], [je43]])</f>
        <v>0</v>
      </c>
      <c r="U16" s="636">
        <f>U17+U18</f>
        <v>0</v>
      </c>
      <c r="V16" s="636">
        <f>V17+V18</f>
        <v>0</v>
      </c>
      <c r="W16" s="636">
        <f>W17+W18</f>
        <v>0</v>
      </c>
      <c r="X16" s="636">
        <f>X17+X18</f>
        <v>0</v>
      </c>
      <c r="Y16" s="636">
        <f>Y17+Y18</f>
        <v>0</v>
      </c>
      <c r="Z16" s="636">
        <f>Z17+Z18</f>
        <v>0</v>
      </c>
      <c r="AA16" s="636">
        <f>AA17+AA18</f>
        <v>0</v>
      </c>
      <c r="AB16" s="636">
        <f>AB17+AB18</f>
        <v>0</v>
      </c>
      <c r="AC16" s="636">
        <f>AC17+AC18</f>
        <v>0</v>
      </c>
      <c r="AD16" s="636">
        <f>AD17+AD18</f>
        <v>0</v>
      </c>
      <c r="AE16" s="636">
        <f>AE17+AE18</f>
        <v>0</v>
      </c>
      <c r="AF16" s="637">
        <f>AF17+AF18</f>
        <v>0</v>
      </c>
      <c r="AG16" s="636">
        <f>AG17+AG18</f>
        <v>0</v>
      </c>
      <c r="AH16" s="636">
        <f>AH17+AH18</f>
        <v>0</v>
      </c>
      <c r="AI16" s="636">
        <f>AI17+AI18</f>
        <v>0</v>
      </c>
      <c r="AJ16" s="636">
        <f>AJ17+AJ18</f>
        <v>0</v>
      </c>
      <c r="AK16" s="636">
        <f>AK17+AK18</f>
        <v>0</v>
      </c>
      <c r="AL16" s="636">
        <f>AL17+AL18</f>
        <v>0</v>
      </c>
      <c r="AM16" s="636">
        <f>AM17+AM18</f>
        <v>0</v>
      </c>
      <c r="AN16" s="636">
        <f>AN17+AN18</f>
        <v>0</v>
      </c>
      <c r="AO16" s="636">
        <f>AO17+AO18</f>
        <v>0</v>
      </c>
      <c r="AP16" s="636">
        <f>AP17+AP18</f>
        <v>0</v>
      </c>
      <c r="AQ16" s="636">
        <f>AQ17+AQ18</f>
        <v>0</v>
      </c>
      <c r="AR16" s="636">
        <f>AR17+AR18</f>
        <v>0</v>
      </c>
      <c r="AS16" s="636">
        <f>AS17+AS18</f>
        <v>0</v>
      </c>
      <c r="AT16" s="636">
        <f>AT17+AT18</f>
        <v>0</v>
      </c>
      <c r="AU16" s="636">
        <f>AU17+AU18</f>
        <v>0</v>
      </c>
      <c r="AV16" s="603">
        <f>SUM(Table21[[#This Row], [je45]]:Table21[[#This Row], [je56]])</f>
        <v>0</v>
      </c>
      <c r="AW16" s="636">
        <f>AW17+AW18</f>
        <v>0</v>
      </c>
      <c r="AX16" s="636">
        <f>AX17+AX18</f>
        <v>0</v>
      </c>
      <c r="AY16" s="636">
        <f>AY17+AY18</f>
        <v>0</v>
      </c>
      <c r="AZ16" s="636">
        <f>AZ17+AZ18</f>
        <v>0</v>
      </c>
      <c r="BA16" s="636">
        <f>BA17+BA18</f>
        <v>0</v>
      </c>
      <c r="BB16" s="636">
        <f>BB17+BB18</f>
        <v>0</v>
      </c>
      <c r="BC16" s="636">
        <f>BC17+BC18</f>
        <v>0</v>
      </c>
      <c r="BD16" s="636">
        <f>BD17+BD18</f>
        <v>0</v>
      </c>
      <c r="BE16" s="636">
        <f>BE17+BE18</f>
        <v>0</v>
      </c>
      <c r="BF16" s="636">
        <f>BF17+BF18</f>
        <v>0</v>
      </c>
      <c r="BG16" s="636">
        <f>BG17+BG18</f>
        <v>0</v>
      </c>
      <c r="BH16" s="636">
        <f>BH17+BH18</f>
        <v>0</v>
      </c>
      <c r="BI16" s="603">
        <f>Table21[[#This Row], [je58]]+Table21[[#This Row], [je59]]+Table21[[#This Row], [je60]]+Table21[[#This Row], [je61]]</f>
        <v>0</v>
      </c>
      <c r="BJ16" s="636">
        <f>BJ17+BJ18</f>
        <v>0</v>
      </c>
      <c r="BK16" s="636">
        <f>BK17+BK18</f>
        <v>0</v>
      </c>
      <c r="BL16" s="636">
        <f>BL17+BL18</f>
        <v>0</v>
      </c>
      <c r="BM16" s="636">
        <f>BM17+BM18</f>
        <v>0</v>
      </c>
      <c r="BN16" s="603">
        <f>SUM(Table21[[#This Row], [je63]]:Table21[[#This Row], [je74]])</f>
        <v>0</v>
      </c>
      <c r="BO16" s="636">
        <f>BO17+BO18</f>
        <v>0</v>
      </c>
      <c r="BP16" s="636">
        <f>BP17+BP18</f>
        <v>0</v>
      </c>
      <c r="BQ16" s="636">
        <f>BQ17+BQ18</f>
        <v>0</v>
      </c>
      <c r="BR16" s="636">
        <f>BR17+BR18</f>
        <v>0</v>
      </c>
      <c r="BS16" s="636">
        <f>BS17+BS18</f>
        <v>0</v>
      </c>
      <c r="BT16" s="636">
        <f>BT17+BT18</f>
        <v>0</v>
      </c>
      <c r="BU16" s="636">
        <f>BU17+BU18</f>
        <v>0</v>
      </c>
      <c r="BV16" s="636">
        <f>BV17+BV18</f>
        <v>0</v>
      </c>
      <c r="BW16" s="636">
        <f>BW17+BW18</f>
        <v>0</v>
      </c>
      <c r="BX16" s="636">
        <f>BX17+BX18</f>
        <v>0</v>
      </c>
      <c r="BY16" s="636">
        <f>BY17+BY18</f>
        <v>0</v>
      </c>
      <c r="BZ16" s="636">
        <f>BZ17+BZ18</f>
        <v>0</v>
      </c>
      <c r="CA16" s="603">
        <f>SUM(Table21[[#This Row], [je76]]:Table21[[#This Row], [je91]])</f>
        <v>0</v>
      </c>
      <c r="CB16" s="636">
        <f>CB17+CB18</f>
        <v>0</v>
      </c>
      <c r="CC16" s="636">
        <f>CC17+CC18</f>
        <v>0</v>
      </c>
      <c r="CD16" s="636">
        <f>CD17+CD18</f>
        <v>0</v>
      </c>
      <c r="CE16" s="636">
        <f>CE17+CE18</f>
        <v>0</v>
      </c>
      <c r="CF16" s="637">
        <f>CF17+CF18</f>
        <v>0</v>
      </c>
      <c r="CG16" s="637">
        <f>CG17+CG18</f>
        <v>0</v>
      </c>
      <c r="CH16" s="637">
        <f>CH17+CH18</f>
        <v>0</v>
      </c>
      <c r="CI16" s="636">
        <f>CI17+CI18</f>
        <v>0</v>
      </c>
      <c r="CJ16" s="636">
        <f>CJ17+CJ18</f>
        <v>0</v>
      </c>
      <c r="CK16" s="636">
        <f>CK17+CK18</f>
        <v>0</v>
      </c>
      <c r="CL16" s="636">
        <f>CL17+CL18</f>
        <v>0</v>
      </c>
      <c r="CM16" s="636">
        <f>CM17+CM18</f>
        <v>0</v>
      </c>
      <c r="CN16" s="636">
        <f>CN17+CN18</f>
        <v>0</v>
      </c>
      <c r="CO16" s="636">
        <f>CO17+CO18</f>
        <v>0</v>
      </c>
      <c r="CP16" s="636">
        <f>CP17+CP18</f>
        <v>0</v>
      </c>
      <c r="CQ16" s="636">
        <f>CQ17+CQ18</f>
        <v>0</v>
      </c>
      <c r="CR16" s="603">
        <f>Table21[[#This Row], [je93]]+Table21[[#This Row], [je94]]</f>
        <v>0</v>
      </c>
      <c r="CS16" s="603">
        <f>CS17+CS18</f>
        <v>0</v>
      </c>
      <c r="CT16" s="603">
        <f>CT17+CT18</f>
        <v>0</v>
      </c>
      <c r="CU16" s="603">
        <f>Table21[[#This Row], [je96]]+Table21[[#This Row], [je97]]+Table21[[#This Row], [je98]]+Table21[[#This Row], [je99]]+Table21[[#This Row], [je100]]</f>
        <v>0</v>
      </c>
      <c r="CV16" s="636">
        <f>CV17+CV18</f>
        <v>0</v>
      </c>
      <c r="CW16" s="636">
        <f>CW17+CW18</f>
        <v>0</v>
      </c>
      <c r="CX16" s="636">
        <f>CX17+CX18</f>
        <v>0</v>
      </c>
      <c r="CY16" s="636">
        <f>CY17+CY18</f>
        <v>0</v>
      </c>
      <c r="CZ16" s="636">
        <f>CZ17+CZ18</f>
        <v>0</v>
      </c>
      <c r="DA16" s="603">
        <f>Table21[[#This Row], [je102]]+Table21[[#This Row], [je103]]+Table21[[#This Row], [je104]]</f>
        <v>0</v>
      </c>
      <c r="DB16" s="636">
        <f>DB17+DB18</f>
        <v>0</v>
      </c>
      <c r="DC16" s="636">
        <f>DC17+DC18</f>
        <v>0</v>
      </c>
      <c r="DD16" s="636">
        <f>DD17+DD18</f>
        <v>0</v>
      </c>
      <c r="DE16" s="603">
        <f>Table21[[#This Row], [je106]]+Table21[[#This Row], [je107]]+Table21[[#This Row], [je108]]+Table21[[#This Row], [je109]]+Table21[[#This Row], [je110]]</f>
        <v>0</v>
      </c>
      <c r="DF16" s="636">
        <f>DF17+DF18</f>
        <v>0</v>
      </c>
      <c r="DG16" s="636">
        <f>DG17+DG18</f>
        <v>0</v>
      </c>
      <c r="DH16" s="636">
        <f>DH17+DH18</f>
        <v>0</v>
      </c>
      <c r="DI16" s="638">
        <f>DI17+DI18</f>
        <v>0</v>
      </c>
      <c r="DJ16" s="639">
        <f>DJ17+DJ18</f>
        <v>0</v>
      </c>
    </row>
    <row customHeight="1" ht="22.5">
      <c r="A17" s="588" t="s">
        <v>298</v>
      </c>
      <c r="B17" s="590"/>
      <c r="C17" s="590"/>
      <c r="D17" s="590" t="s">
        <v>299</v>
      </c>
      <c r="E17" s="636">
        <f>Table21[[#This Row], [je2]]+Table21[[#This Row], [je16]]+Table21[[#This Row], [je44]]+Table21[[#This Row], [je57]]+Table21[[#This Row], [je62]]+Table21[[#This Row], [je75]]+Table21[[#This Row], [je92]]+Table21[[#This Row], [je95]]+Table21[[#This Row], [je101]]+Table21[[#This Row], [je105]]</f>
        <v>185423.49</v>
      </c>
      <c r="F17" s="636">
        <f>SUM(Table21[[#This Row], [je3]]:Table21[[#This Row], [je15]])</f>
        <v>185423.49</v>
      </c>
      <c r="G17" s="640">
        <v>0</v>
      </c>
      <c r="H17" s="640">
        <v>0</v>
      </c>
      <c r="I17" s="640">
        <v>0</v>
      </c>
      <c r="J17" s="640">
        <v>0</v>
      </c>
      <c r="K17" s="640">
        <v>0</v>
      </c>
      <c r="L17" s="640">
        <v>0</v>
      </c>
      <c r="M17" s="640">
        <v>0</v>
      </c>
      <c r="N17" s="640">
        <v>185423.49</v>
      </c>
      <c r="O17" s="640">
        <v>0</v>
      </c>
      <c r="P17" s="640">
        <v>0</v>
      </c>
      <c r="Q17" s="640">
        <v>0</v>
      </c>
      <c r="R17" s="640">
        <v>0</v>
      </c>
      <c r="S17" s="640">
        <v>0</v>
      </c>
      <c r="T17" s="603">
        <f>SUM(Table21[[#This Row], [je17]]:Table21[[#This Row], [je43]])</f>
        <v>0</v>
      </c>
      <c r="U17" s="640">
        <v>0</v>
      </c>
      <c r="V17" s="640">
        <v>0</v>
      </c>
      <c r="W17" s="640">
        <v>0</v>
      </c>
      <c r="X17" s="640">
        <v>0</v>
      </c>
      <c r="Y17" s="640">
        <v>0</v>
      </c>
      <c r="Z17" s="640">
        <v>0</v>
      </c>
      <c r="AA17" s="640">
        <v>0</v>
      </c>
      <c r="AB17" s="640">
        <v>0</v>
      </c>
      <c r="AC17" s="640">
        <v>0</v>
      </c>
      <c r="AD17" s="640">
        <v>0</v>
      </c>
      <c r="AE17" s="640">
        <v>0</v>
      </c>
      <c r="AF17" s="641">
        <v>0</v>
      </c>
      <c r="AG17" s="640">
        <v>0</v>
      </c>
      <c r="AH17" s="640">
        <v>0</v>
      </c>
      <c r="AI17" s="640">
        <v>0</v>
      </c>
      <c r="AJ17" s="640">
        <v>0</v>
      </c>
      <c r="AK17" s="640">
        <v>0</v>
      </c>
      <c r="AL17" s="640">
        <v>0</v>
      </c>
      <c r="AM17" s="640">
        <v>0</v>
      </c>
      <c r="AN17" s="640">
        <v>0</v>
      </c>
      <c r="AO17" s="640">
        <v>0</v>
      </c>
      <c r="AP17" s="640">
        <v>0</v>
      </c>
      <c r="AQ17" s="640">
        <v>0</v>
      </c>
      <c r="AR17" s="640">
        <v>0</v>
      </c>
      <c r="AS17" s="640">
        <v>0</v>
      </c>
      <c r="AT17" s="640">
        <v>0</v>
      </c>
      <c r="AU17" s="640">
        <v>0</v>
      </c>
      <c r="AV17" s="603">
        <f>SUM(Table21[[#This Row], [je45]]:Table21[[#This Row], [je56]])</f>
        <v>0</v>
      </c>
      <c r="AW17" s="640">
        <v>0</v>
      </c>
      <c r="AX17" s="640">
        <v>0</v>
      </c>
      <c r="AY17" s="640">
        <v>0</v>
      </c>
      <c r="AZ17" s="640">
        <v>0</v>
      </c>
      <c r="BA17" s="640">
        <v>0</v>
      </c>
      <c r="BB17" s="640">
        <v>0</v>
      </c>
      <c r="BC17" s="640">
        <v>0</v>
      </c>
      <c r="BD17" s="640">
        <v>0</v>
      </c>
      <c r="BE17" s="640">
        <v>0</v>
      </c>
      <c r="BF17" s="640">
        <v>0</v>
      </c>
      <c r="BG17" s="640">
        <v>0</v>
      </c>
      <c r="BH17" s="640">
        <v>0</v>
      </c>
      <c r="BI17" s="603">
        <f>Table21[[#This Row], [je58]]+Table21[[#This Row], [je59]]+Table21[[#This Row], [je60]]+Table21[[#This Row], [je61]]</f>
        <v>0</v>
      </c>
      <c r="BJ17" s="640">
        <v>0</v>
      </c>
      <c r="BK17" s="640">
        <v>0</v>
      </c>
      <c r="BL17" s="640">
        <v>0</v>
      </c>
      <c r="BM17" s="640">
        <v>0</v>
      </c>
      <c r="BN17" s="603">
        <f>SUM(Table21[[#This Row], [je63]]:Table21[[#This Row], [je74]])</f>
        <v>0</v>
      </c>
      <c r="BO17" s="640">
        <v>0</v>
      </c>
      <c r="BP17" s="640">
        <v>0</v>
      </c>
      <c r="BQ17" s="640">
        <v>0</v>
      </c>
      <c r="BR17" s="640">
        <v>0</v>
      </c>
      <c r="BS17" s="640">
        <v>0</v>
      </c>
      <c r="BT17" s="640">
        <v>0</v>
      </c>
      <c r="BU17" s="640">
        <v>0</v>
      </c>
      <c r="BV17" s="640">
        <v>0</v>
      </c>
      <c r="BW17" s="640">
        <v>0</v>
      </c>
      <c r="BX17" s="640">
        <v>0</v>
      </c>
      <c r="BY17" s="640">
        <v>0</v>
      </c>
      <c r="BZ17" s="640">
        <v>0</v>
      </c>
      <c r="CA17" s="603">
        <f>SUM(Table21[[#This Row], [je76]]:Table21[[#This Row], [je91]])</f>
        <v>0</v>
      </c>
      <c r="CB17" s="640">
        <v>0</v>
      </c>
      <c r="CC17" s="640">
        <v>0</v>
      </c>
      <c r="CD17" s="640">
        <v>0</v>
      </c>
      <c r="CE17" s="640">
        <v>0</v>
      </c>
      <c r="CF17" s="641">
        <v>0</v>
      </c>
      <c r="CG17" s="641">
        <v>0</v>
      </c>
      <c r="CH17" s="641">
        <v>0</v>
      </c>
      <c r="CI17" s="640">
        <v>0</v>
      </c>
      <c r="CJ17" s="640">
        <v>0</v>
      </c>
      <c r="CK17" s="640">
        <v>0</v>
      </c>
      <c r="CL17" s="640">
        <v>0</v>
      </c>
      <c r="CM17" s="640">
        <v>0</v>
      </c>
      <c r="CN17" s="640">
        <v>0</v>
      </c>
      <c r="CO17" s="640">
        <v>0</v>
      </c>
      <c r="CP17" s="640">
        <v>0</v>
      </c>
      <c r="CQ17" s="640">
        <v>0</v>
      </c>
      <c r="CR17" s="603">
        <f>Table21[[#This Row], [je93]]+Table21[[#This Row], [je94]]</f>
        <v>0</v>
      </c>
      <c r="CS17" s="642">
        <v>0</v>
      </c>
      <c r="CT17" s="642">
        <v>0</v>
      </c>
      <c r="CU17" s="603">
        <f>Table21[[#This Row], [je96]]+Table21[[#This Row], [je97]]+Table21[[#This Row], [je98]]+Table21[[#This Row], [je99]]+Table21[[#This Row], [je100]]</f>
        <v>0</v>
      </c>
      <c r="CV17" s="640">
        <v>0</v>
      </c>
      <c r="CW17" s="640">
        <v>0</v>
      </c>
      <c r="CX17" s="640">
        <v>0</v>
      </c>
      <c r="CY17" s="640">
        <v>0</v>
      </c>
      <c r="CZ17" s="640">
        <v>0</v>
      </c>
      <c r="DA17" s="603">
        <f>Table21[[#This Row], [je102]]+Table21[[#This Row], [je103]]+Table21[[#This Row], [je104]]</f>
        <v>0</v>
      </c>
      <c r="DB17" s="640">
        <v>0</v>
      </c>
      <c r="DC17" s="640">
        <v>0</v>
      </c>
      <c r="DD17" s="640">
        <v>0</v>
      </c>
      <c r="DE17" s="603">
        <f>Table21[[#This Row], [je106]]+Table21[[#This Row], [je107]]+Table21[[#This Row], [je108]]+Table21[[#This Row], [je109]]+Table21[[#This Row], [je110]]</f>
        <v>0</v>
      </c>
      <c r="DF17" s="640">
        <v>0</v>
      </c>
      <c r="DG17" s="640">
        <v>0</v>
      </c>
      <c r="DH17" s="640">
        <v>0</v>
      </c>
      <c r="DI17" s="643">
        <v>0</v>
      </c>
      <c r="DJ17" s="644">
        <v>0</v>
      </c>
    </row>
    <row customHeight="1" ht="22.5">
      <c r="A18" s="588" t="s">
        <v>300</v>
      </c>
      <c r="B18" s="590"/>
      <c r="C18" s="590"/>
      <c r="D18" s="590" t="s">
        <v>301</v>
      </c>
      <c r="E18" s="636">
        <f>Table21[[#This Row], [je2]]+Table21[[#This Row], [je16]]+Table21[[#This Row], [je44]]+Table21[[#This Row], [je57]]+Table21[[#This Row], [je62]]+Table21[[#This Row], [je75]]+Table21[[#This Row], [je92]]+Table21[[#This Row], [je95]]+Table21[[#This Row], [je101]]+Table21[[#This Row], [je105]]</f>
        <v>3192</v>
      </c>
      <c r="F18" s="636">
        <f>SUM(Table21[[#This Row], [je3]]:Table21[[#This Row], [je15]])</f>
        <v>3192</v>
      </c>
      <c r="G18" s="640">
        <v>0</v>
      </c>
      <c r="H18" s="640">
        <v>0</v>
      </c>
      <c r="I18" s="640">
        <v>0</v>
      </c>
      <c r="J18" s="640">
        <v>0</v>
      </c>
      <c r="K18" s="640">
        <v>0</v>
      </c>
      <c r="L18" s="640">
        <v>0</v>
      </c>
      <c r="M18" s="640">
        <v>0</v>
      </c>
      <c r="N18" s="640">
        <v>0</v>
      </c>
      <c r="O18" s="640">
        <v>0</v>
      </c>
      <c r="P18" s="640">
        <v>3192</v>
      </c>
      <c r="Q18" s="640">
        <v>0</v>
      </c>
      <c r="R18" s="640">
        <v>0</v>
      </c>
      <c r="S18" s="640">
        <v>0</v>
      </c>
      <c r="T18" s="603">
        <f>SUM(Table21[[#This Row], [je17]]:Table21[[#This Row], [je43]])</f>
        <v>0</v>
      </c>
      <c r="U18" s="640">
        <v>0</v>
      </c>
      <c r="V18" s="640">
        <v>0</v>
      </c>
      <c r="W18" s="640">
        <v>0</v>
      </c>
      <c r="X18" s="640">
        <v>0</v>
      </c>
      <c r="Y18" s="640">
        <v>0</v>
      </c>
      <c r="Z18" s="640">
        <v>0</v>
      </c>
      <c r="AA18" s="640">
        <v>0</v>
      </c>
      <c r="AB18" s="640">
        <v>0</v>
      </c>
      <c r="AC18" s="640">
        <v>0</v>
      </c>
      <c r="AD18" s="640">
        <v>0</v>
      </c>
      <c r="AE18" s="640">
        <v>0</v>
      </c>
      <c r="AF18" s="641">
        <v>0</v>
      </c>
      <c r="AG18" s="640">
        <v>0</v>
      </c>
      <c r="AH18" s="640">
        <v>0</v>
      </c>
      <c r="AI18" s="640">
        <v>0</v>
      </c>
      <c r="AJ18" s="640">
        <v>0</v>
      </c>
      <c r="AK18" s="640">
        <v>0</v>
      </c>
      <c r="AL18" s="640">
        <v>0</v>
      </c>
      <c r="AM18" s="640">
        <v>0</v>
      </c>
      <c r="AN18" s="640">
        <v>0</v>
      </c>
      <c r="AO18" s="640">
        <v>0</v>
      </c>
      <c r="AP18" s="640">
        <v>0</v>
      </c>
      <c r="AQ18" s="640">
        <v>0</v>
      </c>
      <c r="AR18" s="640">
        <v>0</v>
      </c>
      <c r="AS18" s="640">
        <v>0</v>
      </c>
      <c r="AT18" s="640">
        <v>0</v>
      </c>
      <c r="AU18" s="640">
        <v>0</v>
      </c>
      <c r="AV18" s="603">
        <f>SUM(Table21[[#This Row], [je45]]:Table21[[#This Row], [je56]])</f>
        <v>0</v>
      </c>
      <c r="AW18" s="640">
        <v>0</v>
      </c>
      <c r="AX18" s="640">
        <v>0</v>
      </c>
      <c r="AY18" s="640">
        <v>0</v>
      </c>
      <c r="AZ18" s="640">
        <v>0</v>
      </c>
      <c r="BA18" s="640">
        <v>0</v>
      </c>
      <c r="BB18" s="640">
        <v>0</v>
      </c>
      <c r="BC18" s="640">
        <v>0</v>
      </c>
      <c r="BD18" s="640">
        <v>0</v>
      </c>
      <c r="BE18" s="640">
        <v>0</v>
      </c>
      <c r="BF18" s="640">
        <v>0</v>
      </c>
      <c r="BG18" s="640">
        <v>0</v>
      </c>
      <c r="BH18" s="640">
        <v>0</v>
      </c>
      <c r="BI18" s="603">
        <f>Table21[[#This Row], [je58]]+Table21[[#This Row], [je59]]+Table21[[#This Row], [je60]]+Table21[[#This Row], [je61]]</f>
        <v>0</v>
      </c>
      <c r="BJ18" s="640">
        <v>0</v>
      </c>
      <c r="BK18" s="640">
        <v>0</v>
      </c>
      <c r="BL18" s="640">
        <v>0</v>
      </c>
      <c r="BM18" s="640">
        <v>0</v>
      </c>
      <c r="BN18" s="603">
        <f>SUM(Table21[[#This Row], [je63]]:Table21[[#This Row], [je74]])</f>
        <v>0</v>
      </c>
      <c r="BO18" s="640">
        <v>0</v>
      </c>
      <c r="BP18" s="640">
        <v>0</v>
      </c>
      <c r="BQ18" s="640">
        <v>0</v>
      </c>
      <c r="BR18" s="640">
        <v>0</v>
      </c>
      <c r="BS18" s="640">
        <v>0</v>
      </c>
      <c r="BT18" s="640">
        <v>0</v>
      </c>
      <c r="BU18" s="640">
        <v>0</v>
      </c>
      <c r="BV18" s="640">
        <v>0</v>
      </c>
      <c r="BW18" s="640">
        <v>0</v>
      </c>
      <c r="BX18" s="640">
        <v>0</v>
      </c>
      <c r="BY18" s="640">
        <v>0</v>
      </c>
      <c r="BZ18" s="640">
        <v>0</v>
      </c>
      <c r="CA18" s="603">
        <f>SUM(Table21[[#This Row], [je76]]:Table21[[#This Row], [je91]])</f>
        <v>0</v>
      </c>
      <c r="CB18" s="640">
        <v>0</v>
      </c>
      <c r="CC18" s="640">
        <v>0</v>
      </c>
      <c r="CD18" s="640">
        <v>0</v>
      </c>
      <c r="CE18" s="640">
        <v>0</v>
      </c>
      <c r="CF18" s="641">
        <v>0</v>
      </c>
      <c r="CG18" s="641">
        <v>0</v>
      </c>
      <c r="CH18" s="641">
        <v>0</v>
      </c>
      <c r="CI18" s="640">
        <v>0</v>
      </c>
      <c r="CJ18" s="640">
        <v>0</v>
      </c>
      <c r="CK18" s="640">
        <v>0</v>
      </c>
      <c r="CL18" s="640">
        <v>0</v>
      </c>
      <c r="CM18" s="640">
        <v>0</v>
      </c>
      <c r="CN18" s="640">
        <v>0</v>
      </c>
      <c r="CO18" s="640">
        <v>0</v>
      </c>
      <c r="CP18" s="640">
        <v>0</v>
      </c>
      <c r="CQ18" s="640">
        <v>0</v>
      </c>
      <c r="CR18" s="603">
        <f>Table21[[#This Row], [je93]]+Table21[[#This Row], [je94]]</f>
        <v>0</v>
      </c>
      <c r="CS18" s="642">
        <v>0</v>
      </c>
      <c r="CT18" s="642">
        <v>0</v>
      </c>
      <c r="CU18" s="603">
        <f>Table21[[#This Row], [je96]]+Table21[[#This Row], [je97]]+Table21[[#This Row], [je98]]+Table21[[#This Row], [je99]]+Table21[[#This Row], [je100]]</f>
        <v>0</v>
      </c>
      <c r="CV18" s="640">
        <v>0</v>
      </c>
      <c r="CW18" s="640">
        <v>0</v>
      </c>
      <c r="CX18" s="640">
        <v>0</v>
      </c>
      <c r="CY18" s="640">
        <v>0</v>
      </c>
      <c r="CZ18" s="640">
        <v>0</v>
      </c>
      <c r="DA18" s="603">
        <f>Table21[[#This Row], [je102]]+Table21[[#This Row], [je103]]+Table21[[#This Row], [je104]]</f>
        <v>0</v>
      </c>
      <c r="DB18" s="640">
        <v>0</v>
      </c>
      <c r="DC18" s="640">
        <v>0</v>
      </c>
      <c r="DD18" s="640">
        <v>0</v>
      </c>
      <c r="DE18" s="603">
        <f>Table21[[#This Row], [je106]]+Table21[[#This Row], [je107]]+Table21[[#This Row], [je108]]+Table21[[#This Row], [je109]]+Table21[[#This Row], [je110]]</f>
        <v>0</v>
      </c>
      <c r="DF18" s="640">
        <v>0</v>
      </c>
      <c r="DG18" s="640">
        <v>0</v>
      </c>
      <c r="DH18" s="640">
        <v>0</v>
      </c>
      <c r="DI18" s="643">
        <v>0</v>
      </c>
      <c r="DJ18" s="644">
        <v>0</v>
      </c>
    </row>
    <row customHeight="1" ht="22.5">
      <c r="A19" s="582" t="s">
        <v>316</v>
      </c>
      <c r="B19" s="584"/>
      <c r="C19" s="584"/>
      <c r="D19" s="584" t="s">
        <v>317</v>
      </c>
      <c r="E19" s="636">
        <f>Table21[[#This Row], [je2]]+Table21[[#This Row], [je16]]+Table21[[#This Row], [je44]]+Table21[[#This Row], [je57]]+Table21[[#This Row], [je62]]+Table21[[#This Row], [je75]]+Table21[[#This Row], [je92]]+Table21[[#This Row], [je95]]+Table21[[#This Row], [je101]]+Table21[[#This Row], [je105]]</f>
        <v>341978.93</v>
      </c>
      <c r="F19" s="636">
        <f>SUM(Table21[[#This Row], [je3]]:Table21[[#This Row], [je15]])</f>
        <v>341978.93</v>
      </c>
      <c r="G19" s="636">
        <f>G20</f>
        <v>0</v>
      </c>
      <c r="H19" s="636">
        <f>H20</f>
        <v>0</v>
      </c>
      <c r="I19" s="636">
        <f>I20</f>
        <v>0</v>
      </c>
      <c r="J19" s="636">
        <f>J20</f>
        <v>0</v>
      </c>
      <c r="K19" s="636">
        <f>K20</f>
        <v>0</v>
      </c>
      <c r="L19" s="636">
        <f>L20</f>
        <v>0</v>
      </c>
      <c r="M19" s="636">
        <f>M20</f>
        <v>0</v>
      </c>
      <c r="N19" s="636">
        <f>N20</f>
        <v>0</v>
      </c>
      <c r="O19" s="636">
        <f>O20</f>
        <v>0</v>
      </c>
      <c r="P19" s="636">
        <f>P20</f>
        <v>0</v>
      </c>
      <c r="Q19" s="636">
        <f>Q20</f>
        <v>341978.93</v>
      </c>
      <c r="R19" s="636">
        <f>R20</f>
        <v>0</v>
      </c>
      <c r="S19" s="636">
        <f>S20</f>
        <v>0</v>
      </c>
      <c r="T19" s="603">
        <f>SUM(Table21[[#This Row], [je17]]:Table21[[#This Row], [je43]])</f>
        <v>0</v>
      </c>
      <c r="U19" s="636">
        <f>U20</f>
        <v>0</v>
      </c>
      <c r="V19" s="636">
        <f>V20</f>
        <v>0</v>
      </c>
      <c r="W19" s="636">
        <f>W20</f>
        <v>0</v>
      </c>
      <c r="X19" s="636">
        <f>X20</f>
        <v>0</v>
      </c>
      <c r="Y19" s="636">
        <f>Y20</f>
        <v>0</v>
      </c>
      <c r="Z19" s="636">
        <f>Z20</f>
        <v>0</v>
      </c>
      <c r="AA19" s="636">
        <f>AA20</f>
        <v>0</v>
      </c>
      <c r="AB19" s="636">
        <f>AB20</f>
        <v>0</v>
      </c>
      <c r="AC19" s="636">
        <f>AC20</f>
        <v>0</v>
      </c>
      <c r="AD19" s="636">
        <f>AD20</f>
        <v>0</v>
      </c>
      <c r="AE19" s="636">
        <f>AE20</f>
        <v>0</v>
      </c>
      <c r="AF19" s="637">
        <f>AF20</f>
        <v>0</v>
      </c>
      <c r="AG19" s="636">
        <f>AG20</f>
        <v>0</v>
      </c>
      <c r="AH19" s="636">
        <f>AH20</f>
        <v>0</v>
      </c>
      <c r="AI19" s="636">
        <f>AI20</f>
        <v>0</v>
      </c>
      <c r="AJ19" s="636">
        <f>AJ20</f>
        <v>0</v>
      </c>
      <c r="AK19" s="636">
        <f>AK20</f>
        <v>0</v>
      </c>
      <c r="AL19" s="636">
        <f>AL20</f>
        <v>0</v>
      </c>
      <c r="AM19" s="636">
        <f>AM20</f>
        <v>0</v>
      </c>
      <c r="AN19" s="636">
        <f>AN20</f>
        <v>0</v>
      </c>
      <c r="AO19" s="636">
        <f>AO20</f>
        <v>0</v>
      </c>
      <c r="AP19" s="636">
        <f>AP20</f>
        <v>0</v>
      </c>
      <c r="AQ19" s="636">
        <f>AQ20</f>
        <v>0</v>
      </c>
      <c r="AR19" s="636">
        <f>AR20</f>
        <v>0</v>
      </c>
      <c r="AS19" s="636">
        <f>AS20</f>
        <v>0</v>
      </c>
      <c r="AT19" s="636">
        <f>AT20</f>
        <v>0</v>
      </c>
      <c r="AU19" s="636">
        <f>AU20</f>
        <v>0</v>
      </c>
      <c r="AV19" s="603">
        <f>SUM(Table21[[#This Row], [je45]]:Table21[[#This Row], [je56]])</f>
        <v>0</v>
      </c>
      <c r="AW19" s="636">
        <f>AW20</f>
        <v>0</v>
      </c>
      <c r="AX19" s="636">
        <f>AX20</f>
        <v>0</v>
      </c>
      <c r="AY19" s="636">
        <f>AY20</f>
        <v>0</v>
      </c>
      <c r="AZ19" s="636">
        <f>AZ20</f>
        <v>0</v>
      </c>
      <c r="BA19" s="636">
        <f>BA20</f>
        <v>0</v>
      </c>
      <c r="BB19" s="636">
        <f>BB20</f>
        <v>0</v>
      </c>
      <c r="BC19" s="636">
        <f>BC20</f>
        <v>0</v>
      </c>
      <c r="BD19" s="636">
        <f>BD20</f>
        <v>0</v>
      </c>
      <c r="BE19" s="636">
        <f>BE20</f>
        <v>0</v>
      </c>
      <c r="BF19" s="636">
        <f>BF20</f>
        <v>0</v>
      </c>
      <c r="BG19" s="636">
        <f>BG20</f>
        <v>0</v>
      </c>
      <c r="BH19" s="636">
        <f>BH20</f>
        <v>0</v>
      </c>
      <c r="BI19" s="603">
        <f>Table21[[#This Row], [je58]]+Table21[[#This Row], [je59]]+Table21[[#This Row], [je60]]+Table21[[#This Row], [je61]]</f>
        <v>0</v>
      </c>
      <c r="BJ19" s="636">
        <f>BJ20</f>
        <v>0</v>
      </c>
      <c r="BK19" s="636">
        <f>BK20</f>
        <v>0</v>
      </c>
      <c r="BL19" s="636">
        <f>BL20</f>
        <v>0</v>
      </c>
      <c r="BM19" s="636">
        <f>BM20</f>
        <v>0</v>
      </c>
      <c r="BN19" s="603">
        <f>SUM(Table21[[#This Row], [je63]]:Table21[[#This Row], [je74]])</f>
        <v>0</v>
      </c>
      <c r="BO19" s="636">
        <f>BO20</f>
        <v>0</v>
      </c>
      <c r="BP19" s="636">
        <f>BP20</f>
        <v>0</v>
      </c>
      <c r="BQ19" s="636">
        <f>BQ20</f>
        <v>0</v>
      </c>
      <c r="BR19" s="636">
        <f>BR20</f>
        <v>0</v>
      </c>
      <c r="BS19" s="636">
        <f>BS20</f>
        <v>0</v>
      </c>
      <c r="BT19" s="636">
        <f>BT20</f>
        <v>0</v>
      </c>
      <c r="BU19" s="636">
        <f>BU20</f>
        <v>0</v>
      </c>
      <c r="BV19" s="636">
        <f>BV20</f>
        <v>0</v>
      </c>
      <c r="BW19" s="636">
        <f>BW20</f>
        <v>0</v>
      </c>
      <c r="BX19" s="636">
        <f>BX20</f>
        <v>0</v>
      </c>
      <c r="BY19" s="636">
        <f>BY20</f>
        <v>0</v>
      </c>
      <c r="BZ19" s="636">
        <f>BZ20</f>
        <v>0</v>
      </c>
      <c r="CA19" s="603">
        <f>SUM(Table21[[#This Row], [je76]]:Table21[[#This Row], [je91]])</f>
        <v>0</v>
      </c>
      <c r="CB19" s="636">
        <f>CB20</f>
        <v>0</v>
      </c>
      <c r="CC19" s="636">
        <f>CC20</f>
        <v>0</v>
      </c>
      <c r="CD19" s="636">
        <f>CD20</f>
        <v>0</v>
      </c>
      <c r="CE19" s="636">
        <f>CE20</f>
        <v>0</v>
      </c>
      <c r="CF19" s="637">
        <f>CF20</f>
        <v>0</v>
      </c>
      <c r="CG19" s="637">
        <f>CG20</f>
        <v>0</v>
      </c>
      <c r="CH19" s="637">
        <f>CH20</f>
        <v>0</v>
      </c>
      <c r="CI19" s="636">
        <f>CI20</f>
        <v>0</v>
      </c>
      <c r="CJ19" s="636">
        <f>CJ20</f>
        <v>0</v>
      </c>
      <c r="CK19" s="636">
        <f>CK20</f>
        <v>0</v>
      </c>
      <c r="CL19" s="636">
        <f>CL20</f>
        <v>0</v>
      </c>
      <c r="CM19" s="636">
        <f>CM20</f>
        <v>0</v>
      </c>
      <c r="CN19" s="636">
        <f>CN20</f>
        <v>0</v>
      </c>
      <c r="CO19" s="636">
        <f>CO20</f>
        <v>0</v>
      </c>
      <c r="CP19" s="636">
        <f>CP20</f>
        <v>0</v>
      </c>
      <c r="CQ19" s="636">
        <f>CQ20</f>
        <v>0</v>
      </c>
      <c r="CR19" s="603">
        <f>Table21[[#This Row], [je93]]+Table21[[#This Row], [je94]]</f>
        <v>0</v>
      </c>
      <c r="CS19" s="603">
        <f>CS20</f>
        <v>0</v>
      </c>
      <c r="CT19" s="603">
        <f>CT20</f>
        <v>0</v>
      </c>
      <c r="CU19" s="603">
        <f>Table21[[#This Row], [je96]]+Table21[[#This Row], [je97]]+Table21[[#This Row], [je98]]+Table21[[#This Row], [je99]]+Table21[[#This Row], [je100]]</f>
        <v>0</v>
      </c>
      <c r="CV19" s="636">
        <f>CV20</f>
        <v>0</v>
      </c>
      <c r="CW19" s="636">
        <f>CW20</f>
        <v>0</v>
      </c>
      <c r="CX19" s="636">
        <f>CX20</f>
        <v>0</v>
      </c>
      <c r="CY19" s="636">
        <f>CY20</f>
        <v>0</v>
      </c>
      <c r="CZ19" s="636">
        <f>CZ20</f>
        <v>0</v>
      </c>
      <c r="DA19" s="603">
        <f>Table21[[#This Row], [je102]]+Table21[[#This Row], [je103]]+Table21[[#This Row], [je104]]</f>
        <v>0</v>
      </c>
      <c r="DB19" s="636">
        <f>DB20</f>
        <v>0</v>
      </c>
      <c r="DC19" s="636">
        <f>DC20</f>
        <v>0</v>
      </c>
      <c r="DD19" s="636">
        <f>DD20</f>
        <v>0</v>
      </c>
      <c r="DE19" s="603">
        <f>Table21[[#This Row], [je106]]+Table21[[#This Row], [je107]]+Table21[[#This Row], [je108]]+Table21[[#This Row], [je109]]+Table21[[#This Row], [je110]]</f>
        <v>0</v>
      </c>
      <c r="DF19" s="636">
        <f>DF20</f>
        <v>0</v>
      </c>
      <c r="DG19" s="636">
        <f>DG20</f>
        <v>0</v>
      </c>
      <c r="DH19" s="636">
        <f>DH20</f>
        <v>0</v>
      </c>
      <c r="DI19" s="638">
        <f>DI20</f>
        <v>0</v>
      </c>
      <c r="DJ19" s="639">
        <f>DJ20</f>
        <v>0</v>
      </c>
    </row>
    <row customHeight="1" ht="22.5">
      <c r="A20" s="582" t="s">
        <v>318</v>
      </c>
      <c r="B20" s="584"/>
      <c r="C20" s="584"/>
      <c r="D20" s="584" t="s">
        <v>319</v>
      </c>
      <c r="E20" s="636">
        <f>Table21[[#This Row], [je2]]+Table21[[#This Row], [je16]]+Table21[[#This Row], [je44]]+Table21[[#This Row], [je57]]+Table21[[#This Row], [je62]]+Table21[[#This Row], [je75]]+Table21[[#This Row], [je92]]+Table21[[#This Row], [je95]]+Table21[[#This Row], [je101]]+Table21[[#This Row], [je105]]</f>
        <v>341978.93</v>
      </c>
      <c r="F20" s="636">
        <f>SUM(Table21[[#This Row], [je3]]:Table21[[#This Row], [je15]])</f>
        <v>341978.93</v>
      </c>
      <c r="G20" s="636">
        <f>G21</f>
        <v>0</v>
      </c>
      <c r="H20" s="636">
        <f>H21</f>
        <v>0</v>
      </c>
      <c r="I20" s="636">
        <f>I21</f>
        <v>0</v>
      </c>
      <c r="J20" s="636">
        <f>J21</f>
        <v>0</v>
      </c>
      <c r="K20" s="636">
        <f>K21</f>
        <v>0</v>
      </c>
      <c r="L20" s="636">
        <f>L21</f>
        <v>0</v>
      </c>
      <c r="M20" s="636">
        <f>M21</f>
        <v>0</v>
      </c>
      <c r="N20" s="636">
        <f>N21</f>
        <v>0</v>
      </c>
      <c r="O20" s="636">
        <f>O21</f>
        <v>0</v>
      </c>
      <c r="P20" s="636">
        <f>P21</f>
        <v>0</v>
      </c>
      <c r="Q20" s="636">
        <f>Q21</f>
        <v>341978.93</v>
      </c>
      <c r="R20" s="636">
        <f>R21</f>
        <v>0</v>
      </c>
      <c r="S20" s="636">
        <f>S21</f>
        <v>0</v>
      </c>
      <c r="T20" s="603">
        <f>SUM(Table21[[#This Row], [je17]]:Table21[[#This Row], [je43]])</f>
        <v>0</v>
      </c>
      <c r="U20" s="636">
        <f>U21</f>
        <v>0</v>
      </c>
      <c r="V20" s="636">
        <f>V21</f>
        <v>0</v>
      </c>
      <c r="W20" s="636">
        <f>W21</f>
        <v>0</v>
      </c>
      <c r="X20" s="636">
        <f>X21</f>
        <v>0</v>
      </c>
      <c r="Y20" s="636">
        <f>Y21</f>
        <v>0</v>
      </c>
      <c r="Z20" s="636">
        <f>Z21</f>
        <v>0</v>
      </c>
      <c r="AA20" s="636">
        <f>AA21</f>
        <v>0</v>
      </c>
      <c r="AB20" s="636">
        <f>AB21</f>
        <v>0</v>
      </c>
      <c r="AC20" s="636">
        <f>AC21</f>
        <v>0</v>
      </c>
      <c r="AD20" s="636">
        <f>AD21</f>
        <v>0</v>
      </c>
      <c r="AE20" s="636">
        <f>AE21</f>
        <v>0</v>
      </c>
      <c r="AF20" s="637">
        <f>AF21</f>
        <v>0</v>
      </c>
      <c r="AG20" s="636">
        <f>AG21</f>
        <v>0</v>
      </c>
      <c r="AH20" s="636">
        <f>AH21</f>
        <v>0</v>
      </c>
      <c r="AI20" s="636">
        <f>AI21</f>
        <v>0</v>
      </c>
      <c r="AJ20" s="636">
        <f>AJ21</f>
        <v>0</v>
      </c>
      <c r="AK20" s="636">
        <f>AK21</f>
        <v>0</v>
      </c>
      <c r="AL20" s="636">
        <f>AL21</f>
        <v>0</v>
      </c>
      <c r="AM20" s="636">
        <f>AM21</f>
        <v>0</v>
      </c>
      <c r="AN20" s="636">
        <f>AN21</f>
        <v>0</v>
      </c>
      <c r="AO20" s="636">
        <f>AO21</f>
        <v>0</v>
      </c>
      <c r="AP20" s="636">
        <f>AP21</f>
        <v>0</v>
      </c>
      <c r="AQ20" s="636">
        <f>AQ21</f>
        <v>0</v>
      </c>
      <c r="AR20" s="636">
        <f>AR21</f>
        <v>0</v>
      </c>
      <c r="AS20" s="636">
        <f>AS21</f>
        <v>0</v>
      </c>
      <c r="AT20" s="636">
        <f>AT21</f>
        <v>0</v>
      </c>
      <c r="AU20" s="636">
        <f>AU21</f>
        <v>0</v>
      </c>
      <c r="AV20" s="603">
        <f>SUM(Table21[[#This Row], [je45]]:Table21[[#This Row], [je56]])</f>
        <v>0</v>
      </c>
      <c r="AW20" s="636">
        <f>AW21</f>
        <v>0</v>
      </c>
      <c r="AX20" s="636">
        <f>AX21</f>
        <v>0</v>
      </c>
      <c r="AY20" s="636">
        <f>AY21</f>
        <v>0</v>
      </c>
      <c r="AZ20" s="636">
        <f>AZ21</f>
        <v>0</v>
      </c>
      <c r="BA20" s="636">
        <f>BA21</f>
        <v>0</v>
      </c>
      <c r="BB20" s="636">
        <f>BB21</f>
        <v>0</v>
      </c>
      <c r="BC20" s="636">
        <f>BC21</f>
        <v>0</v>
      </c>
      <c r="BD20" s="636">
        <f>BD21</f>
        <v>0</v>
      </c>
      <c r="BE20" s="636">
        <f>BE21</f>
        <v>0</v>
      </c>
      <c r="BF20" s="636">
        <f>BF21</f>
        <v>0</v>
      </c>
      <c r="BG20" s="636">
        <f>BG21</f>
        <v>0</v>
      </c>
      <c r="BH20" s="636">
        <f>BH21</f>
        <v>0</v>
      </c>
      <c r="BI20" s="603">
        <f>Table21[[#This Row], [je58]]+Table21[[#This Row], [je59]]+Table21[[#This Row], [je60]]+Table21[[#This Row], [je61]]</f>
        <v>0</v>
      </c>
      <c r="BJ20" s="636">
        <f>BJ21</f>
        <v>0</v>
      </c>
      <c r="BK20" s="636">
        <f>BK21</f>
        <v>0</v>
      </c>
      <c r="BL20" s="636">
        <f>BL21</f>
        <v>0</v>
      </c>
      <c r="BM20" s="636">
        <f>BM21</f>
        <v>0</v>
      </c>
      <c r="BN20" s="603">
        <f>SUM(Table21[[#This Row], [je63]]:Table21[[#This Row], [je74]])</f>
        <v>0</v>
      </c>
      <c r="BO20" s="636">
        <f>BO21</f>
        <v>0</v>
      </c>
      <c r="BP20" s="636">
        <f>BP21</f>
        <v>0</v>
      </c>
      <c r="BQ20" s="636">
        <f>BQ21</f>
        <v>0</v>
      </c>
      <c r="BR20" s="636">
        <f>BR21</f>
        <v>0</v>
      </c>
      <c r="BS20" s="636">
        <f>BS21</f>
        <v>0</v>
      </c>
      <c r="BT20" s="636">
        <f>BT21</f>
        <v>0</v>
      </c>
      <c r="BU20" s="636">
        <f>BU21</f>
        <v>0</v>
      </c>
      <c r="BV20" s="636">
        <f>BV21</f>
        <v>0</v>
      </c>
      <c r="BW20" s="636">
        <f>BW21</f>
        <v>0</v>
      </c>
      <c r="BX20" s="636">
        <f>BX21</f>
        <v>0</v>
      </c>
      <c r="BY20" s="636">
        <f>BY21</f>
        <v>0</v>
      </c>
      <c r="BZ20" s="636">
        <f>BZ21</f>
        <v>0</v>
      </c>
      <c r="CA20" s="603">
        <f>SUM(Table21[[#This Row], [je76]]:Table21[[#This Row], [je91]])</f>
        <v>0</v>
      </c>
      <c r="CB20" s="636">
        <f>CB21</f>
        <v>0</v>
      </c>
      <c r="CC20" s="636">
        <f>CC21</f>
        <v>0</v>
      </c>
      <c r="CD20" s="636">
        <f>CD21</f>
        <v>0</v>
      </c>
      <c r="CE20" s="636">
        <f>CE21</f>
        <v>0</v>
      </c>
      <c r="CF20" s="637">
        <f>CF21</f>
        <v>0</v>
      </c>
      <c r="CG20" s="637">
        <f>CG21</f>
        <v>0</v>
      </c>
      <c r="CH20" s="637">
        <f>CH21</f>
        <v>0</v>
      </c>
      <c r="CI20" s="636">
        <f>CI21</f>
        <v>0</v>
      </c>
      <c r="CJ20" s="636">
        <f>CJ21</f>
        <v>0</v>
      </c>
      <c r="CK20" s="636">
        <f>CK21</f>
        <v>0</v>
      </c>
      <c r="CL20" s="636">
        <f>CL21</f>
        <v>0</v>
      </c>
      <c r="CM20" s="636">
        <f>CM21</f>
        <v>0</v>
      </c>
      <c r="CN20" s="636">
        <f>CN21</f>
        <v>0</v>
      </c>
      <c r="CO20" s="636">
        <f>CO21</f>
        <v>0</v>
      </c>
      <c r="CP20" s="636">
        <f>CP21</f>
        <v>0</v>
      </c>
      <c r="CQ20" s="636">
        <f>CQ21</f>
        <v>0</v>
      </c>
      <c r="CR20" s="603">
        <f>Table21[[#This Row], [je93]]+Table21[[#This Row], [je94]]</f>
        <v>0</v>
      </c>
      <c r="CS20" s="603">
        <f>CS21</f>
        <v>0</v>
      </c>
      <c r="CT20" s="603">
        <f>CT21</f>
        <v>0</v>
      </c>
      <c r="CU20" s="603">
        <f>Table21[[#This Row], [je96]]+Table21[[#This Row], [je97]]+Table21[[#This Row], [je98]]+Table21[[#This Row], [je99]]+Table21[[#This Row], [je100]]</f>
        <v>0</v>
      </c>
      <c r="CV20" s="636">
        <f>CV21</f>
        <v>0</v>
      </c>
      <c r="CW20" s="636">
        <f>CW21</f>
        <v>0</v>
      </c>
      <c r="CX20" s="636">
        <f>CX21</f>
        <v>0</v>
      </c>
      <c r="CY20" s="636">
        <f>CY21</f>
        <v>0</v>
      </c>
      <c r="CZ20" s="636">
        <f>CZ21</f>
        <v>0</v>
      </c>
      <c r="DA20" s="603">
        <f>Table21[[#This Row], [je102]]+Table21[[#This Row], [je103]]+Table21[[#This Row], [je104]]</f>
        <v>0</v>
      </c>
      <c r="DB20" s="636">
        <f>DB21</f>
        <v>0</v>
      </c>
      <c r="DC20" s="636">
        <f>DC21</f>
        <v>0</v>
      </c>
      <c r="DD20" s="636">
        <f>DD21</f>
        <v>0</v>
      </c>
      <c r="DE20" s="603">
        <f>Table21[[#This Row], [je106]]+Table21[[#This Row], [je107]]+Table21[[#This Row], [je108]]+Table21[[#This Row], [je109]]+Table21[[#This Row], [je110]]</f>
        <v>0</v>
      </c>
      <c r="DF20" s="636">
        <f>DF21</f>
        <v>0</v>
      </c>
      <c r="DG20" s="636">
        <f>DG21</f>
        <v>0</v>
      </c>
      <c r="DH20" s="636">
        <f>DH21</f>
        <v>0</v>
      </c>
      <c r="DI20" s="638">
        <f>DI21</f>
        <v>0</v>
      </c>
      <c r="DJ20" s="639">
        <f>DJ21</f>
        <v>0</v>
      </c>
    </row>
    <row customHeight="1" ht="22.5">
      <c r="A21" s="588" t="s">
        <v>320</v>
      </c>
      <c r="B21" s="590"/>
      <c r="C21" s="590"/>
      <c r="D21" s="590" t="s">
        <v>321</v>
      </c>
      <c r="E21" s="636">
        <f>Table21[[#This Row], [je2]]+Table21[[#This Row], [je16]]+Table21[[#This Row], [je44]]+Table21[[#This Row], [je57]]+Table21[[#This Row], [je62]]+Table21[[#This Row], [je75]]+Table21[[#This Row], [je92]]+Table21[[#This Row], [je95]]+Table21[[#This Row], [je101]]+Table21[[#This Row], [je105]]</f>
        <v>341978.93</v>
      </c>
      <c r="F21" s="636">
        <f>SUM(Table21[[#This Row], [je3]]:Table21[[#This Row], [je15]])</f>
        <v>341978.93</v>
      </c>
      <c r="G21" s="640">
        <v>0</v>
      </c>
      <c r="H21" s="640">
        <v>0</v>
      </c>
      <c r="I21" s="640">
        <v>0</v>
      </c>
      <c r="J21" s="640">
        <v>0</v>
      </c>
      <c r="K21" s="640">
        <v>0</v>
      </c>
      <c r="L21" s="640">
        <v>0</v>
      </c>
      <c r="M21" s="640">
        <v>0</v>
      </c>
      <c r="N21" s="640">
        <v>0</v>
      </c>
      <c r="O21" s="640">
        <v>0</v>
      </c>
      <c r="P21" s="640">
        <v>0</v>
      </c>
      <c r="Q21" s="640">
        <v>341978.93</v>
      </c>
      <c r="R21" s="640">
        <v>0</v>
      </c>
      <c r="S21" s="640">
        <v>0</v>
      </c>
      <c r="T21" s="603">
        <f>SUM(Table21[[#This Row], [je17]]:Table21[[#This Row], [je43]])</f>
        <v>0</v>
      </c>
      <c r="U21" s="640">
        <v>0</v>
      </c>
      <c r="V21" s="640">
        <v>0</v>
      </c>
      <c r="W21" s="640">
        <v>0</v>
      </c>
      <c r="X21" s="640">
        <v>0</v>
      </c>
      <c r="Y21" s="640">
        <v>0</v>
      </c>
      <c r="Z21" s="640">
        <v>0</v>
      </c>
      <c r="AA21" s="640">
        <v>0</v>
      </c>
      <c r="AB21" s="640">
        <v>0</v>
      </c>
      <c r="AC21" s="640">
        <v>0</v>
      </c>
      <c r="AD21" s="640">
        <v>0</v>
      </c>
      <c r="AE21" s="640">
        <v>0</v>
      </c>
      <c r="AF21" s="641">
        <v>0</v>
      </c>
      <c r="AG21" s="640">
        <v>0</v>
      </c>
      <c r="AH21" s="640">
        <v>0</v>
      </c>
      <c r="AI21" s="640">
        <v>0</v>
      </c>
      <c r="AJ21" s="640">
        <v>0</v>
      </c>
      <c r="AK21" s="640">
        <v>0</v>
      </c>
      <c r="AL21" s="640">
        <v>0</v>
      </c>
      <c r="AM21" s="640">
        <v>0</v>
      </c>
      <c r="AN21" s="640">
        <v>0</v>
      </c>
      <c r="AO21" s="640">
        <v>0</v>
      </c>
      <c r="AP21" s="640">
        <v>0</v>
      </c>
      <c r="AQ21" s="640">
        <v>0</v>
      </c>
      <c r="AR21" s="640">
        <v>0</v>
      </c>
      <c r="AS21" s="640">
        <v>0</v>
      </c>
      <c r="AT21" s="640">
        <v>0</v>
      </c>
      <c r="AU21" s="640">
        <v>0</v>
      </c>
      <c r="AV21" s="603">
        <f>SUM(Table21[[#This Row], [je45]]:Table21[[#This Row], [je56]])</f>
        <v>0</v>
      </c>
      <c r="AW21" s="640">
        <v>0</v>
      </c>
      <c r="AX21" s="640">
        <v>0</v>
      </c>
      <c r="AY21" s="640">
        <v>0</v>
      </c>
      <c r="AZ21" s="640">
        <v>0</v>
      </c>
      <c r="BA21" s="640">
        <v>0</v>
      </c>
      <c r="BB21" s="640">
        <v>0</v>
      </c>
      <c r="BC21" s="640">
        <v>0</v>
      </c>
      <c r="BD21" s="640">
        <v>0</v>
      </c>
      <c r="BE21" s="640">
        <v>0</v>
      </c>
      <c r="BF21" s="640">
        <v>0</v>
      </c>
      <c r="BG21" s="640">
        <v>0</v>
      </c>
      <c r="BH21" s="640">
        <v>0</v>
      </c>
      <c r="BI21" s="603">
        <f>Table21[[#This Row], [je58]]+Table21[[#This Row], [je59]]+Table21[[#This Row], [je60]]+Table21[[#This Row], [je61]]</f>
        <v>0</v>
      </c>
      <c r="BJ21" s="640">
        <v>0</v>
      </c>
      <c r="BK21" s="640">
        <v>0</v>
      </c>
      <c r="BL21" s="640">
        <v>0</v>
      </c>
      <c r="BM21" s="640">
        <v>0</v>
      </c>
      <c r="BN21" s="603">
        <f>SUM(Table21[[#This Row], [je63]]:Table21[[#This Row], [je74]])</f>
        <v>0</v>
      </c>
      <c r="BO21" s="640">
        <v>0</v>
      </c>
      <c r="BP21" s="640">
        <v>0</v>
      </c>
      <c r="BQ21" s="640">
        <v>0</v>
      </c>
      <c r="BR21" s="640">
        <v>0</v>
      </c>
      <c r="BS21" s="640">
        <v>0</v>
      </c>
      <c r="BT21" s="640">
        <v>0</v>
      </c>
      <c r="BU21" s="640">
        <v>0</v>
      </c>
      <c r="BV21" s="640">
        <v>0</v>
      </c>
      <c r="BW21" s="640">
        <v>0</v>
      </c>
      <c r="BX21" s="640">
        <v>0</v>
      </c>
      <c r="BY21" s="640">
        <v>0</v>
      </c>
      <c r="BZ21" s="640">
        <v>0</v>
      </c>
      <c r="CA21" s="603">
        <f>SUM(Table21[[#This Row], [je76]]:Table21[[#This Row], [je91]])</f>
        <v>0</v>
      </c>
      <c r="CB21" s="640">
        <v>0</v>
      </c>
      <c r="CC21" s="640">
        <v>0</v>
      </c>
      <c r="CD21" s="640">
        <v>0</v>
      </c>
      <c r="CE21" s="640">
        <v>0</v>
      </c>
      <c r="CF21" s="641">
        <v>0</v>
      </c>
      <c r="CG21" s="641">
        <v>0</v>
      </c>
      <c r="CH21" s="641">
        <v>0</v>
      </c>
      <c r="CI21" s="640">
        <v>0</v>
      </c>
      <c r="CJ21" s="640">
        <v>0</v>
      </c>
      <c r="CK21" s="640">
        <v>0</v>
      </c>
      <c r="CL21" s="640">
        <v>0</v>
      </c>
      <c r="CM21" s="640">
        <v>0</v>
      </c>
      <c r="CN21" s="640">
        <v>0</v>
      </c>
      <c r="CO21" s="640">
        <v>0</v>
      </c>
      <c r="CP21" s="640">
        <v>0</v>
      </c>
      <c r="CQ21" s="640">
        <v>0</v>
      </c>
      <c r="CR21" s="603">
        <f>Table21[[#This Row], [je93]]+Table21[[#This Row], [je94]]</f>
        <v>0</v>
      </c>
      <c r="CS21" s="642">
        <v>0</v>
      </c>
      <c r="CT21" s="642">
        <v>0</v>
      </c>
      <c r="CU21" s="603">
        <f>Table21[[#This Row], [je96]]+Table21[[#This Row], [je97]]+Table21[[#This Row], [je98]]+Table21[[#This Row], [je99]]+Table21[[#This Row], [je100]]</f>
        <v>0</v>
      </c>
      <c r="CV21" s="640">
        <v>0</v>
      </c>
      <c r="CW21" s="640">
        <v>0</v>
      </c>
      <c r="CX21" s="640">
        <v>0</v>
      </c>
      <c r="CY21" s="640">
        <v>0</v>
      </c>
      <c r="CZ21" s="640">
        <v>0</v>
      </c>
      <c r="DA21" s="603">
        <f>Table21[[#This Row], [je102]]+Table21[[#This Row], [je103]]+Table21[[#This Row], [je104]]</f>
        <v>0</v>
      </c>
      <c r="DB21" s="640">
        <v>0</v>
      </c>
      <c r="DC21" s="640">
        <v>0</v>
      </c>
      <c r="DD21" s="640">
        <v>0</v>
      </c>
      <c r="DE21" s="603">
        <f>Table21[[#This Row], [je106]]+Table21[[#This Row], [je107]]+Table21[[#This Row], [je108]]+Table21[[#This Row], [je109]]+Table21[[#This Row], [je110]]</f>
        <v>0</v>
      </c>
      <c r="DF21" s="640">
        <v>0</v>
      </c>
      <c r="DG21" s="640">
        <v>0</v>
      </c>
      <c r="DH21" s="640">
        <v>0</v>
      </c>
      <c r="DI21" s="643">
        <v>0</v>
      </c>
      <c r="DJ21" s="644">
        <v>0</v>
      </c>
    </row>
  </sheetData>
  <mergeCells count="16">
    <mergeCell ref="A1:AN1"/>
    <mergeCell ref="A4:D4"/>
    <mergeCell ref="F4:S4"/>
    <mergeCell ref="T4:AN4"/>
    <mergeCell ref="AO4:AU4"/>
    <mergeCell ref="AV4:BH4"/>
    <mergeCell ref="BI4:BM4"/>
    <mergeCell ref="BN4:BZ4"/>
    <mergeCell ref="CA4:CQ4"/>
    <mergeCell ref="CR4:CT4"/>
    <mergeCell ref="CU4:CZ4"/>
    <mergeCell ref="DA4:DD4"/>
    <mergeCell ref="DE4:DJ4"/>
    <mergeCell ref="A5:C5"/>
    <mergeCell ref="E4:E5"/>
    <mergeCell ref="A3:E3"/>
  </mergeCells>
  <pageMargins left="0.75" right="0.75" top="1.00" bottom="1.00" header="0.50" footer="0.50"/>
  <pageSetup paperSize="8" firstPageNumber="1" pageOrder="downThenOver" orientation="landscape" blackAndWhite="1" useFirstPageNumber="1"/>
  <headerFooter>
    <oddHeader>&amp;L&amp;C&amp;R</oddHeader>
    <oddFooter>&amp;L&amp;C&amp;R</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33D66-DB18-6C4C-B00A-55E545DA77B8}" mc:Ignorable="x14ac xr xr2 xr3">
  <sheetPr>
    <pageSetUpPr fitToPage="1"/>
  </sheetPr>
  <dimension ref="A1:DP69"/>
  <sheetViews>
    <sheetView showGridLines="0" workbookViewId="0">
      <pane xSplit="4" ySplit="7" topLeftCell="E8" activePane="bottomRight" state="frozen"/>
      <selection pane="bottomLeft" activeCell="A8" sqref="A8"/>
      <selection pane="topRight" activeCell="E1" sqref="E1"/>
      <selection pane="bottomRight" activeCell="A1" sqref="A1:AT1"/>
    </sheetView>
  </sheetViews>
  <sheetFormatPr defaultColWidth="9.00390625" customHeight="1" defaultRowHeight="14.25"/>
  <cols>
    <col min="1" max="3" style="58" width="3.50390625" customWidth="1"/>
    <col min="4" max="4" style="58" width="32.50390625" customWidth="1"/>
    <col min="5" max="5" style="58" width="18.75390625" customWidth="1"/>
    <col min="6" max="6" style="58" width="15.00390625" customWidth="1"/>
    <col min="7" max="7" style="58" width="32.50390625" customWidth="1"/>
    <col min="8" max="8" style="58" width="18.75390625" customWidth="1"/>
    <col min="9" max="9" style="58" width="12.50390625" customWidth="1"/>
    <col min="10" max="10" style="58" width="8.75390625" customWidth="1"/>
    <col min="11" max="46" style="169" width="18.75390625" customWidth="1"/>
    <col min="47" max="118" style="58" width="18.75390625" customWidth="1"/>
    <col min="119" max="119" width="18.75390625" customWidth="1"/>
    <col min="120" max="120" style="58" width="18.75390625" customWidth="1"/>
  </cols>
  <sheetData>
    <row s="615" customFormat="1" customHeight="1" ht="21">
      <c r="A1" s="565" t="s">
        <v>490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P1" s="615"/>
    </row>
    <row s="618" customFormat="1" customHeight="1" ht="18">
      <c r="A2" s="567"/>
      <c r="B2" s="567"/>
      <c r="C2" s="567"/>
      <c r="D2" s="567"/>
      <c r="E2" s="567"/>
      <c r="F2" s="567"/>
      <c r="G2" s="567"/>
      <c r="H2" s="567"/>
      <c r="I2" s="567"/>
      <c r="J2" s="567"/>
      <c r="K2" s="61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t="s">
        <v>491</v>
      </c>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P2" s="569" t="s">
        <v>491</v>
      </c>
    </row>
    <row s="618" customFormat="1" customHeight="1" ht="18">
      <c r="A3" s="620" t="s">
        <v>68</v>
      </c>
      <c r="B3" s="621"/>
      <c r="C3" s="621"/>
      <c r="D3" s="621"/>
      <c r="E3" s="621"/>
      <c r="F3" s="621"/>
      <c r="G3" s="621"/>
      <c r="H3" s="621"/>
      <c r="I3" s="621"/>
      <c r="J3" s="621"/>
      <c r="K3" s="622"/>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t="s">
        <v>69</v>
      </c>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P3" s="623" t="s">
        <v>69</v>
      </c>
    </row>
    <row s="625" customFormat="1" customHeight="1" ht="18">
      <c r="A4" s="595" t="s">
        <v>350</v>
      </c>
      <c r="B4" s="573"/>
      <c r="C4" s="573"/>
      <c r="D4" s="573"/>
      <c r="E4" s="573"/>
      <c r="F4" s="573"/>
      <c r="G4" s="573"/>
      <c r="H4" s="573"/>
      <c r="I4" s="573"/>
      <c r="J4" s="573"/>
      <c r="K4" s="573" t="s">
        <v>258</v>
      </c>
      <c r="L4" s="573" t="s">
        <v>351</v>
      </c>
      <c r="M4" s="573"/>
      <c r="N4" s="573"/>
      <c r="O4" s="573"/>
      <c r="P4" s="573"/>
      <c r="Q4" s="573"/>
      <c r="R4" s="573"/>
      <c r="S4" s="573"/>
      <c r="T4" s="573"/>
      <c r="U4" s="573"/>
      <c r="V4" s="573"/>
      <c r="W4" s="573"/>
      <c r="X4" s="573"/>
      <c r="Y4" s="573"/>
      <c r="Z4" s="573" t="s">
        <v>352</v>
      </c>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t="s">
        <v>353</v>
      </c>
      <c r="BC4" s="573"/>
      <c r="BD4" s="573"/>
      <c r="BE4" s="573"/>
      <c r="BF4" s="573"/>
      <c r="BG4" s="573"/>
      <c r="BH4" s="573"/>
      <c r="BI4" s="573"/>
      <c r="BJ4" s="573"/>
      <c r="BK4" s="573"/>
      <c r="BL4" s="573"/>
      <c r="BM4" s="573"/>
      <c r="BN4" s="573"/>
      <c r="BO4" s="573" t="s">
        <v>354</v>
      </c>
      <c r="BP4" s="573"/>
      <c r="BQ4" s="573"/>
      <c r="BR4" s="573"/>
      <c r="BS4" s="573"/>
      <c r="BT4" s="573" t="s">
        <v>355</v>
      </c>
      <c r="BU4" s="573"/>
      <c r="BV4" s="573"/>
      <c r="BW4" s="573"/>
      <c r="BX4" s="573"/>
      <c r="BY4" s="573"/>
      <c r="BZ4" s="573"/>
      <c r="CA4" s="573"/>
      <c r="CB4" s="573"/>
      <c r="CC4" s="573"/>
      <c r="CD4" s="573"/>
      <c r="CE4" s="573"/>
      <c r="CF4" s="573"/>
      <c r="CG4" s="573" t="s">
        <v>356</v>
      </c>
      <c r="CH4" s="573"/>
      <c r="CI4" s="573"/>
      <c r="CJ4" s="573"/>
      <c r="CK4" s="573"/>
      <c r="CL4" s="573"/>
      <c r="CM4" s="573"/>
      <c r="CN4" s="573"/>
      <c r="CO4" s="573"/>
      <c r="CP4" s="573"/>
      <c r="CQ4" s="573"/>
      <c r="CR4" s="573"/>
      <c r="CS4" s="573"/>
      <c r="CT4" s="573"/>
      <c r="CU4" s="573"/>
      <c r="CV4" s="573"/>
      <c r="CW4" s="573"/>
      <c r="CX4" s="573" t="s">
        <v>357</v>
      </c>
      <c r="CY4" s="573"/>
      <c r="CZ4" s="573"/>
      <c r="DA4" s="573" t="s">
        <v>358</v>
      </c>
      <c r="DB4" s="573"/>
      <c r="DC4" s="573"/>
      <c r="DD4" s="573"/>
      <c r="DE4" s="573"/>
      <c r="DF4" s="573"/>
      <c r="DG4" s="573" t="s">
        <v>359</v>
      </c>
      <c r="DH4" s="573"/>
      <c r="DI4" s="573"/>
      <c r="DJ4" s="573"/>
      <c r="DK4" s="573" t="s">
        <v>323</v>
      </c>
      <c r="DL4" s="573"/>
      <c r="DM4" s="573"/>
      <c r="DN4" s="573"/>
      <c r="DO4" s="573"/>
      <c r="DP4" s="596"/>
    </row>
    <row s="625" customFormat="1" customHeight="1" ht="34.5">
      <c r="A5" s="575" t="s">
        <v>256</v>
      </c>
      <c r="B5" s="576"/>
      <c r="C5" s="576"/>
      <c r="D5" s="576" t="s">
        <v>492</v>
      </c>
      <c r="E5" s="576" t="s">
        <v>493</v>
      </c>
      <c r="F5" s="576" t="s">
        <v>494</v>
      </c>
      <c r="G5" s="576" t="s">
        <v>495</v>
      </c>
      <c r="H5" s="576" t="s">
        <v>496</v>
      </c>
      <c r="I5" s="576" t="s">
        <v>497</v>
      </c>
      <c r="J5" s="645" t="s">
        <v>498</v>
      </c>
      <c r="K5" s="576"/>
      <c r="L5" s="576" t="s">
        <v>204</v>
      </c>
      <c r="M5" s="576" t="s">
        <v>360</v>
      </c>
      <c r="N5" s="576" t="s">
        <v>361</v>
      </c>
      <c r="O5" s="576" t="s">
        <v>362</v>
      </c>
      <c r="P5" s="576" t="s">
        <v>363</v>
      </c>
      <c r="Q5" s="576" t="s">
        <v>364</v>
      </c>
      <c r="R5" s="576" t="s">
        <v>365</v>
      </c>
      <c r="S5" s="576" t="s">
        <v>366</v>
      </c>
      <c r="T5" s="576" t="s">
        <v>367</v>
      </c>
      <c r="U5" s="576" t="s">
        <v>473</v>
      </c>
      <c r="V5" s="576" t="s">
        <v>369</v>
      </c>
      <c r="W5" s="576" t="s">
        <v>370</v>
      </c>
      <c r="X5" s="576" t="s">
        <v>371</v>
      </c>
      <c r="Y5" s="576" t="s">
        <v>372</v>
      </c>
      <c r="Z5" s="576" t="s">
        <v>204</v>
      </c>
      <c r="AA5" s="576" t="s">
        <v>373</v>
      </c>
      <c r="AB5" s="576" t="s">
        <v>374</v>
      </c>
      <c r="AC5" s="576" t="s">
        <v>375</v>
      </c>
      <c r="AD5" s="576" t="s">
        <v>376</v>
      </c>
      <c r="AE5" s="576" t="s">
        <v>377</v>
      </c>
      <c r="AF5" s="576" t="s">
        <v>378</v>
      </c>
      <c r="AG5" s="576" t="s">
        <v>379</v>
      </c>
      <c r="AH5" s="576" t="s">
        <v>380</v>
      </c>
      <c r="AI5" s="576" t="s">
        <v>381</v>
      </c>
      <c r="AJ5" s="576" t="s">
        <v>382</v>
      </c>
      <c r="AK5" s="576" t="s">
        <v>383</v>
      </c>
      <c r="AL5" s="576" t="s">
        <v>384</v>
      </c>
      <c r="AM5" s="576" t="s">
        <v>385</v>
      </c>
      <c r="AN5" s="576" t="s">
        <v>386</v>
      </c>
      <c r="AO5" s="576" t="s">
        <v>387</v>
      </c>
      <c r="AP5" s="576" t="s">
        <v>388</v>
      </c>
      <c r="AQ5" s="576" t="s">
        <v>389</v>
      </c>
      <c r="AR5" s="576" t="s">
        <v>390</v>
      </c>
      <c r="AS5" s="576" t="s">
        <v>391</v>
      </c>
      <c r="AT5" s="576" t="s">
        <v>392</v>
      </c>
      <c r="AU5" s="576" t="s">
        <v>393</v>
      </c>
      <c r="AV5" s="576" t="s">
        <v>394</v>
      </c>
      <c r="AW5" s="576" t="s">
        <v>395</v>
      </c>
      <c r="AX5" s="576" t="s">
        <v>474</v>
      </c>
      <c r="AY5" s="576" t="s">
        <v>397</v>
      </c>
      <c r="AZ5" s="576" t="s">
        <v>398</v>
      </c>
      <c r="BA5" s="576" t="s">
        <v>399</v>
      </c>
      <c r="BB5" s="576" t="s">
        <v>204</v>
      </c>
      <c r="BC5" s="576" t="s">
        <v>400</v>
      </c>
      <c r="BD5" s="576" t="s">
        <v>401</v>
      </c>
      <c r="BE5" s="576" t="s">
        <v>402</v>
      </c>
      <c r="BF5" s="576" t="s">
        <v>403</v>
      </c>
      <c r="BG5" s="576" t="s">
        <v>404</v>
      </c>
      <c r="BH5" s="576" t="s">
        <v>405</v>
      </c>
      <c r="BI5" s="576" t="s">
        <v>406</v>
      </c>
      <c r="BJ5" s="576" t="s">
        <v>407</v>
      </c>
      <c r="BK5" s="576" t="s">
        <v>408</v>
      </c>
      <c r="BL5" s="576" t="s">
        <v>409</v>
      </c>
      <c r="BM5" s="576" t="s">
        <v>410</v>
      </c>
      <c r="BN5" s="576" t="s">
        <v>411</v>
      </c>
      <c r="BO5" s="576" t="s">
        <v>204</v>
      </c>
      <c r="BP5" s="576" t="s">
        <v>412</v>
      </c>
      <c r="BQ5" s="576" t="s">
        <v>413</v>
      </c>
      <c r="BR5" s="576" t="s">
        <v>414</v>
      </c>
      <c r="BS5" s="576" t="s">
        <v>415</v>
      </c>
      <c r="BT5" s="576" t="s">
        <v>204</v>
      </c>
      <c r="BU5" s="576" t="s">
        <v>416</v>
      </c>
      <c r="BV5" s="576" t="s">
        <v>417</v>
      </c>
      <c r="BW5" s="576" t="s">
        <v>418</v>
      </c>
      <c r="BX5" s="576" t="s">
        <v>419</v>
      </c>
      <c r="BY5" s="576" t="s">
        <v>420</v>
      </c>
      <c r="BZ5" s="576" t="s">
        <v>421</v>
      </c>
      <c r="CA5" s="576" t="s">
        <v>422</v>
      </c>
      <c r="CB5" s="576" t="s">
        <v>423</v>
      </c>
      <c r="CC5" s="576" t="s">
        <v>424</v>
      </c>
      <c r="CD5" s="576" t="s">
        <v>425</v>
      </c>
      <c r="CE5" s="576" t="s">
        <v>426</v>
      </c>
      <c r="CF5" s="576" t="s">
        <v>427</v>
      </c>
      <c r="CG5" s="576" t="s">
        <v>204</v>
      </c>
      <c r="CH5" s="576" t="s">
        <v>416</v>
      </c>
      <c r="CI5" s="576" t="s">
        <v>417</v>
      </c>
      <c r="CJ5" s="576" t="s">
        <v>418</v>
      </c>
      <c r="CK5" s="576" t="s">
        <v>419</v>
      </c>
      <c r="CL5" s="576" t="s">
        <v>420</v>
      </c>
      <c r="CM5" s="576" t="s">
        <v>421</v>
      </c>
      <c r="CN5" s="576" t="s">
        <v>422</v>
      </c>
      <c r="CO5" s="576" t="s">
        <v>428</v>
      </c>
      <c r="CP5" s="576" t="s">
        <v>429</v>
      </c>
      <c r="CQ5" s="576" t="s">
        <v>430</v>
      </c>
      <c r="CR5" s="576" t="s">
        <v>431</v>
      </c>
      <c r="CS5" s="576" t="s">
        <v>423</v>
      </c>
      <c r="CT5" s="576" t="s">
        <v>424</v>
      </c>
      <c r="CU5" s="576" t="s">
        <v>425</v>
      </c>
      <c r="CV5" s="576" t="s">
        <v>426</v>
      </c>
      <c r="CW5" s="576" t="s">
        <v>432</v>
      </c>
      <c r="CX5" s="576" t="s">
        <v>204</v>
      </c>
      <c r="CY5" s="576" t="s">
        <v>433</v>
      </c>
      <c r="CZ5" s="576" t="s">
        <v>434</v>
      </c>
      <c r="DA5" s="576" t="s">
        <v>204</v>
      </c>
      <c r="DB5" s="576" t="s">
        <v>433</v>
      </c>
      <c r="DC5" s="576" t="s">
        <v>435</v>
      </c>
      <c r="DD5" s="576" t="s">
        <v>436</v>
      </c>
      <c r="DE5" s="576" t="s">
        <v>437</v>
      </c>
      <c r="DF5" s="576" t="s">
        <v>434</v>
      </c>
      <c r="DG5" s="576" t="s">
        <v>204</v>
      </c>
      <c r="DH5" s="576" t="s">
        <v>438</v>
      </c>
      <c r="DI5" s="576" t="s">
        <v>439</v>
      </c>
      <c r="DJ5" s="576" t="s">
        <v>440</v>
      </c>
      <c r="DK5" s="576" t="s">
        <v>204</v>
      </c>
      <c r="DL5" s="576" t="s">
        <v>441</v>
      </c>
      <c r="DM5" s="576" t="s">
        <v>442</v>
      </c>
      <c r="DN5" s="576" t="s">
        <v>443</v>
      </c>
      <c r="DO5" s="576" t="s">
        <v>444</v>
      </c>
      <c r="DP5" s="597" t="s">
        <v>323</v>
      </c>
    </row>
    <row s="625" customFormat="1" customHeight="1" ht="22.5">
      <c r="A6" s="575" t="s">
        <v>266</v>
      </c>
      <c r="B6" s="576" t="s">
        <v>267</v>
      </c>
      <c r="C6" s="576" t="s">
        <v>268</v>
      </c>
      <c r="D6" s="576" t="s">
        <v>269</v>
      </c>
      <c r="E6" s="576" t="s">
        <v>499</v>
      </c>
      <c r="F6" s="576" t="s">
        <v>499</v>
      </c>
      <c r="G6" s="576" t="s">
        <v>499</v>
      </c>
      <c r="H6" s="576" t="s">
        <v>499</v>
      </c>
      <c r="I6" s="576" t="s">
        <v>499</v>
      </c>
      <c r="J6" s="576" t="s">
        <v>499</v>
      </c>
      <c r="K6" s="576">
        <v>1</v>
      </c>
      <c r="L6" s="576">
        <v>2</v>
      </c>
      <c r="M6" s="576">
        <v>3</v>
      </c>
      <c r="N6" s="576">
        <v>4</v>
      </c>
      <c r="O6" s="576">
        <v>5</v>
      </c>
      <c r="P6" s="576">
        <v>6</v>
      </c>
      <c r="Q6" s="576">
        <v>7</v>
      </c>
      <c r="R6" s="576">
        <v>8</v>
      </c>
      <c r="S6" s="576">
        <v>9</v>
      </c>
      <c r="T6" s="576">
        <v>10</v>
      </c>
      <c r="U6" s="576">
        <v>11</v>
      </c>
      <c r="V6" s="576">
        <v>12</v>
      </c>
      <c r="W6" s="576">
        <v>13</v>
      </c>
      <c r="X6" s="576">
        <v>14</v>
      </c>
      <c r="Y6" s="576">
        <v>15</v>
      </c>
      <c r="Z6" s="576">
        <v>16</v>
      </c>
      <c r="AA6" s="576">
        <v>17</v>
      </c>
      <c r="AB6" s="576">
        <v>18</v>
      </c>
      <c r="AC6" s="576">
        <v>19</v>
      </c>
      <c r="AD6" s="576">
        <v>20</v>
      </c>
      <c r="AE6" s="576">
        <v>21</v>
      </c>
      <c r="AF6" s="576">
        <v>22</v>
      </c>
      <c r="AG6" s="576">
        <v>23</v>
      </c>
      <c r="AH6" s="576">
        <v>24</v>
      </c>
      <c r="AI6" s="576">
        <v>25</v>
      </c>
      <c r="AJ6" s="576">
        <v>26</v>
      </c>
      <c r="AK6" s="576">
        <v>27</v>
      </c>
      <c r="AL6" s="576">
        <v>28</v>
      </c>
      <c r="AM6" s="576">
        <v>29</v>
      </c>
      <c r="AN6" s="576">
        <v>30</v>
      </c>
      <c r="AO6" s="576">
        <v>31</v>
      </c>
      <c r="AP6" s="576">
        <v>32</v>
      </c>
      <c r="AQ6" s="576">
        <v>33</v>
      </c>
      <c r="AR6" s="576">
        <v>34</v>
      </c>
      <c r="AS6" s="576">
        <v>35</v>
      </c>
      <c r="AT6" s="576">
        <v>36</v>
      </c>
      <c r="AU6" s="576">
        <v>37</v>
      </c>
      <c r="AV6" s="576">
        <v>38</v>
      </c>
      <c r="AW6" s="576">
        <v>39</v>
      </c>
      <c r="AX6" s="576">
        <v>40</v>
      </c>
      <c r="AY6" s="576">
        <v>41</v>
      </c>
      <c r="AZ6" s="576">
        <v>42</v>
      </c>
      <c r="BA6" s="576">
        <v>43</v>
      </c>
      <c r="BB6" s="576">
        <v>44</v>
      </c>
      <c r="BC6" s="576">
        <v>45</v>
      </c>
      <c r="BD6" s="576">
        <v>46</v>
      </c>
      <c r="BE6" s="576">
        <v>47</v>
      </c>
      <c r="BF6" s="576">
        <v>48</v>
      </c>
      <c r="BG6" s="576">
        <v>49</v>
      </c>
      <c r="BH6" s="576">
        <v>50</v>
      </c>
      <c r="BI6" s="576">
        <v>51</v>
      </c>
      <c r="BJ6" s="576">
        <v>52</v>
      </c>
      <c r="BK6" s="576">
        <v>53</v>
      </c>
      <c r="BL6" s="576">
        <v>54</v>
      </c>
      <c r="BM6" s="626">
        <v>55</v>
      </c>
      <c r="BN6" s="626">
        <v>56</v>
      </c>
      <c r="BO6" s="626">
        <v>57</v>
      </c>
      <c r="BP6" s="626">
        <v>58</v>
      </c>
      <c r="BQ6" s="626">
        <v>59</v>
      </c>
      <c r="BR6" s="626">
        <v>60</v>
      </c>
      <c r="BS6" s="626">
        <v>61</v>
      </c>
      <c r="BT6" s="626">
        <v>62</v>
      </c>
      <c r="BU6" s="626">
        <v>63</v>
      </c>
      <c r="BV6" s="626">
        <v>64</v>
      </c>
      <c r="BW6" s="626">
        <v>65</v>
      </c>
      <c r="BX6" s="626">
        <v>66</v>
      </c>
      <c r="BY6" s="626">
        <v>67</v>
      </c>
      <c r="BZ6" s="626">
        <v>68</v>
      </c>
      <c r="CA6" s="626">
        <v>69</v>
      </c>
      <c r="CB6" s="626">
        <v>70</v>
      </c>
      <c r="CC6" s="626">
        <v>71</v>
      </c>
      <c r="CD6" s="626">
        <v>72</v>
      </c>
      <c r="CE6" s="626">
        <v>73</v>
      </c>
      <c r="CF6" s="626">
        <v>74</v>
      </c>
      <c r="CG6" s="576">
        <v>75</v>
      </c>
      <c r="CH6" s="576">
        <v>76</v>
      </c>
      <c r="CI6" s="576">
        <v>77</v>
      </c>
      <c r="CJ6" s="576">
        <v>78</v>
      </c>
      <c r="CK6" s="576">
        <v>79</v>
      </c>
      <c r="CL6" s="576">
        <v>80</v>
      </c>
      <c r="CM6" s="576">
        <v>81</v>
      </c>
      <c r="CN6" s="576">
        <v>82</v>
      </c>
      <c r="CO6" s="576">
        <v>83</v>
      </c>
      <c r="CP6" s="576">
        <v>84</v>
      </c>
      <c r="CQ6" s="576">
        <v>85</v>
      </c>
      <c r="CR6" s="576">
        <v>86</v>
      </c>
      <c r="CS6" s="576">
        <v>87</v>
      </c>
      <c r="CT6" s="576">
        <v>88</v>
      </c>
      <c r="CU6" s="576">
        <v>89</v>
      </c>
      <c r="CV6" s="576">
        <v>90</v>
      </c>
      <c r="CW6" s="576">
        <v>91</v>
      </c>
      <c r="CX6" s="576">
        <v>92</v>
      </c>
      <c r="CY6" s="576">
        <v>93</v>
      </c>
      <c r="CZ6" s="576">
        <v>94</v>
      </c>
      <c r="DA6" s="576">
        <v>95</v>
      </c>
      <c r="DB6" s="576">
        <v>96</v>
      </c>
      <c r="DC6" s="576">
        <v>97</v>
      </c>
      <c r="DD6" s="576">
        <v>98</v>
      </c>
      <c r="DE6" s="576">
        <v>99</v>
      </c>
      <c r="DF6" s="576">
        <v>100</v>
      </c>
      <c r="DG6" s="576">
        <v>101</v>
      </c>
      <c r="DH6" s="576">
        <v>102</v>
      </c>
      <c r="DI6" s="576">
        <v>103</v>
      </c>
      <c r="DJ6" s="576">
        <v>104</v>
      </c>
      <c r="DK6" s="576">
        <v>105</v>
      </c>
      <c r="DL6" s="626">
        <v>106</v>
      </c>
      <c r="DM6" s="626">
        <v>107</v>
      </c>
      <c r="DN6" s="626">
        <v>108</v>
      </c>
      <c r="DO6" s="626" t="s">
        <v>445</v>
      </c>
      <c r="DP6" s="627" t="s">
        <v>446</v>
      </c>
    </row>
    <row s="569" customFormat="1" customHeight="1" ht="22.5">
      <c r="A7" s="582"/>
      <c r="B7" s="584"/>
      <c r="C7" s="584"/>
      <c r="D7" s="646" t="s">
        <v>258</v>
      </c>
      <c r="E7" s="646"/>
      <c r="F7" s="646" t="s">
        <v>22</v>
      </c>
      <c r="G7" s="646"/>
      <c r="H7" s="646"/>
      <c r="I7" s="646" t="s">
        <v>22</v>
      </c>
      <c r="J7" s="647" t="s">
        <v>22</v>
      </c>
      <c r="K7" s="585">
        <f>Table3[[#This Row], [je2]]+Table3[[#This Row], [je16]]+Table3[[#This Row], [je44]]+Table3[[#This Row], [je57]]+Table3[[#This Row], [je62]]+Table3[[#This Row], [je75]]+Table3[[#This Row], [je92]]+Table3[[#This Row], [je95]]+Table3[[#This Row], [je101]]+Table3[[#This Row], [je105]]</f>
        <v>87926647.21</v>
      </c>
      <c r="L7" s="585">
        <f>SUM(Table3[[#This Row], [je3]]:Table3[[#This Row], [je15]])</f>
        <v>3074035.4</v>
      </c>
      <c r="M7" s="586">
        <f>M8+M36+M54+M58</f>
        <v>0</v>
      </c>
      <c r="N7" s="586">
        <f>N8+N36+N54+N58</f>
        <v>18000</v>
      </c>
      <c r="O7" s="586">
        <f>O8+O36+O54+O58</f>
        <v>0</v>
      </c>
      <c r="P7" s="586">
        <f>P8+P36+P54+P58</f>
        <v>0</v>
      </c>
      <c r="Q7" s="586">
        <f>Q8+Q36+Q54+Q58</f>
        <v>1643510.6</v>
      </c>
      <c r="R7" s="586">
        <f>R8+R36+R54+R58</f>
        <v>0</v>
      </c>
      <c r="S7" s="586">
        <f>S8+S36+S54+S58</f>
        <v>0</v>
      </c>
      <c r="T7" s="586">
        <f>T8+T36+T54+T58</f>
        <v>0</v>
      </c>
      <c r="U7" s="586">
        <f>U8+U36+U54+U58</f>
        <v>0</v>
      </c>
      <c r="V7" s="586">
        <f>V8+V36+V54+V58</f>
        <v>0</v>
      </c>
      <c r="W7" s="586">
        <f>W8+W36+W54+W58</f>
        <v>0</v>
      </c>
      <c r="X7" s="586">
        <f>X8+X36+X54+X58</f>
        <v>0</v>
      </c>
      <c r="Y7" s="586">
        <f>Y8+Y36+Y54+Y58</f>
        <v>1412524.8</v>
      </c>
      <c r="Z7" s="585">
        <f>SUM(Table3[[#This Row], [je17]]:Table3[[#This Row], [je43]])</f>
        <v>8134679.44</v>
      </c>
      <c r="AA7" s="586">
        <f>AA8+AA36+AA54+AA58</f>
        <v>26700</v>
      </c>
      <c r="AB7" s="586">
        <f>AB8+AB36+AB54+AB58</f>
        <v>0</v>
      </c>
      <c r="AC7" s="586">
        <f>AC8+AC36+AC54+AC58</f>
        <v>0</v>
      </c>
      <c r="AD7" s="586">
        <f>AD8+AD36+AD54+AD58</f>
        <v>0</v>
      </c>
      <c r="AE7" s="586">
        <f>AE8+AE36+AE54+AE58</f>
        <v>6708</v>
      </c>
      <c r="AF7" s="586">
        <f>AF8+AF36+AF54+AF58</f>
        <v>40000</v>
      </c>
      <c r="AG7" s="586">
        <f>AG8+AG36+AG54+AG58</f>
        <v>6000</v>
      </c>
      <c r="AH7" s="586">
        <f>AH8+AH36+AH54+AH58</f>
        <v>190900</v>
      </c>
      <c r="AI7" s="586">
        <f>AI8+AI36+AI54+AI58</f>
        <v>489096</v>
      </c>
      <c r="AJ7" s="586">
        <f>AJ8+AJ36+AJ54+AJ58</f>
        <v>54535</v>
      </c>
      <c r="AK7" s="586">
        <f>AK8+AK36+AK54+AK58</f>
        <v>0</v>
      </c>
      <c r="AL7" s="586">
        <f>AL8+AL36+AL54+AL58</f>
        <v>1644717</v>
      </c>
      <c r="AM7" s="586">
        <f>AM8+AM36+AM54+AM58</f>
        <v>804168</v>
      </c>
      <c r="AN7" s="586">
        <f>AN8+AN36+AN54+AN58</f>
        <v>0</v>
      </c>
      <c r="AO7" s="586">
        <f>AO8+AO36+AO54+AO58</f>
        <v>8192</v>
      </c>
      <c r="AP7" s="586">
        <f>AP8+AP36+AP54+AP58</f>
        <v>10340</v>
      </c>
      <c r="AQ7" s="586">
        <f>AQ8+AQ36+AQ54+AQ58</f>
        <v>0</v>
      </c>
      <c r="AR7" s="586">
        <f>AR8+AR36+AR54+AR58</f>
        <v>0</v>
      </c>
      <c r="AS7" s="586">
        <f>AS8+AS36+AS54+AS58</f>
        <v>384000</v>
      </c>
      <c r="AT7" s="586">
        <f>AT8+AT36+AT54+AT58</f>
        <v>69650</v>
      </c>
      <c r="AU7" s="586">
        <f>AU8+AU36+AU54+AU58</f>
        <v>3769500</v>
      </c>
      <c r="AV7" s="586">
        <f>AV8+AV36+AV54+AV58</f>
        <v>0</v>
      </c>
      <c r="AW7" s="586">
        <f>AW8+AW36+AW54+AW58</f>
        <v>0</v>
      </c>
      <c r="AX7" s="586">
        <f>AX8+AX36+AX54+AX58</f>
        <v>0</v>
      </c>
      <c r="AY7" s="586">
        <f>AY8+AY36+AY54+AY58</f>
        <v>62707.06</v>
      </c>
      <c r="AZ7" s="586">
        <f>AZ8+AZ36+AZ54+AZ58</f>
        <v>0</v>
      </c>
      <c r="BA7" s="586">
        <f>BA8+BA36+BA54+BA58</f>
        <v>567466.38</v>
      </c>
      <c r="BB7" s="585">
        <f>SUM(Table3[[#This Row], [je45]]:Table3[[#This Row], [je56]])</f>
        <v>0</v>
      </c>
      <c r="BC7" s="586">
        <f>BC8+BC36+BC54+BC58</f>
        <v>0</v>
      </c>
      <c r="BD7" s="586">
        <f>BD8+BD36+BD54+BD58</f>
        <v>0</v>
      </c>
      <c r="BE7" s="586">
        <f>BE8+BE36+BE54+BE58</f>
        <v>0</v>
      </c>
      <c r="BF7" s="586">
        <f>BF8+BF36+BF54+BF58</f>
        <v>0</v>
      </c>
      <c r="BG7" s="586">
        <f>BG8+BG36+BG54+BG58</f>
        <v>0</v>
      </c>
      <c r="BH7" s="586">
        <f>BH8+BH36+BH54+BH58</f>
        <v>0</v>
      </c>
      <c r="BI7" s="586">
        <f>BI8+BI36+BI54+BI58</f>
        <v>0</v>
      </c>
      <c r="BJ7" s="586">
        <f>BJ8+BJ36+BJ54+BJ58</f>
        <v>0</v>
      </c>
      <c r="BK7" s="586">
        <f>BK8+BK36+BK54+BK58</f>
        <v>0</v>
      </c>
      <c r="BL7" s="586">
        <f>BL8+BL36+BL54+BL58</f>
        <v>0</v>
      </c>
      <c r="BM7" s="586">
        <f>BM8+BM36+BM54+BM58</f>
        <v>0</v>
      </c>
      <c r="BN7" s="586">
        <f>BN8+BN36+BN54+BN58</f>
        <v>0</v>
      </c>
      <c r="BO7" s="585">
        <f>Table3[[#This Row], [je58]]+Table3[[#This Row], [je59]]+Table3[[#This Row], [je60]]+Table3[[#This Row], [je61]]</f>
        <v>0</v>
      </c>
      <c r="BP7" s="586">
        <f>BP8+BP36+BP54+BP58</f>
        <v>0</v>
      </c>
      <c r="BQ7" s="586">
        <f>BQ8+BQ36+BQ54+BQ58</f>
        <v>0</v>
      </c>
      <c r="BR7" s="586">
        <f>BR8+BR36+BR54+BR58</f>
        <v>0</v>
      </c>
      <c r="BS7" s="586">
        <f>BS8+BS36+BS54+BS58</f>
        <v>0</v>
      </c>
      <c r="BT7" s="585">
        <f>SUM(Table3[[#This Row], [je63]]:Table3[[#This Row], [je74]])</f>
        <v>0</v>
      </c>
      <c r="BU7" s="586">
        <f>BU8+BU36+BU54+BU58</f>
        <v>0</v>
      </c>
      <c r="BV7" s="586">
        <f>BV8+BV36+BV54+BV58</f>
        <v>0</v>
      </c>
      <c r="BW7" s="586">
        <f>BW8+BW36+BW54+BW58</f>
        <v>0</v>
      </c>
      <c r="BX7" s="586">
        <f>BX8+BX36+BX54+BX58</f>
        <v>0</v>
      </c>
      <c r="BY7" s="586">
        <f>BY8+BY36+BY54+BY58</f>
        <v>0</v>
      </c>
      <c r="BZ7" s="586">
        <f>BZ8+BZ36+BZ54+BZ58</f>
        <v>0</v>
      </c>
      <c r="CA7" s="586">
        <f>CA8+CA36+CA54+CA58</f>
        <v>0</v>
      </c>
      <c r="CB7" s="586">
        <f>CB8+CB36+CB54+CB58</f>
        <v>0</v>
      </c>
      <c r="CC7" s="586">
        <f>CC8+CC36+CC54+CC58</f>
        <v>0</v>
      </c>
      <c r="CD7" s="586">
        <f>CD8+CD36+CD54+CD58</f>
        <v>0</v>
      </c>
      <c r="CE7" s="586">
        <f>CE8+CE36+CE54+CE58</f>
        <v>0</v>
      </c>
      <c r="CF7" s="586">
        <f>CF8+CF36+CF54+CF58</f>
        <v>0</v>
      </c>
      <c r="CG7" s="585">
        <f>SUM(Table3[[#This Row], [je76]]:Table3[[#This Row], [je91]])</f>
        <v>42055091.23</v>
      </c>
      <c r="CH7" s="586">
        <f>CH8+CH36+CH54+CH58</f>
        <v>6141118.53</v>
      </c>
      <c r="CI7" s="586">
        <f>CI8+CI36+CI54+CI58</f>
        <v>60000</v>
      </c>
      <c r="CJ7" s="586">
        <f>CJ8+CJ36+CJ54+CJ58</f>
        <v>271665</v>
      </c>
      <c r="CK7" s="586">
        <f>CK8+CK36+CK54+CK58</f>
        <v>35448125.65</v>
      </c>
      <c r="CL7" s="586">
        <f>CL8+CL36+CL54+CL58</f>
        <v>0</v>
      </c>
      <c r="CM7" s="586">
        <f>CM8+CM36+CM54+CM58</f>
        <v>0</v>
      </c>
      <c r="CN7" s="586">
        <f>CN8+CN36+CN54+CN58</f>
        <v>0</v>
      </c>
      <c r="CO7" s="586">
        <f>CO8+CO36+CO54+CO58</f>
        <v>134182.05</v>
      </c>
      <c r="CP7" s="586">
        <f>CP8+CP36+CP54+CP58</f>
        <v>0</v>
      </c>
      <c r="CQ7" s="586">
        <f>CQ8+CQ36+CQ54+CQ58</f>
        <v>0</v>
      </c>
      <c r="CR7" s="586">
        <f>CR8+CR36+CR54+CR58</f>
        <v>0</v>
      </c>
      <c r="CS7" s="586">
        <f>CS8+CS36+CS54+CS58</f>
        <v>0</v>
      </c>
      <c r="CT7" s="586">
        <f>CT8+CT36+CT54+CT58</f>
        <v>0</v>
      </c>
      <c r="CU7" s="586">
        <f>CU8+CU36+CU54+CU58</f>
        <v>0</v>
      </c>
      <c r="CV7" s="586">
        <f>CV8+CV36+CV54+CV58</f>
        <v>0</v>
      </c>
      <c r="CW7" s="586">
        <f>CW8+CW36+CW54+CW58</f>
        <v>0</v>
      </c>
      <c r="CX7" s="585">
        <f>Table3[[#This Row], [je93]]+Table3[[#This Row], [je94]]</f>
        <v>0</v>
      </c>
      <c r="CY7" s="586">
        <f>CY8+CY36+CY54+CY58</f>
        <v>0</v>
      </c>
      <c r="CZ7" s="586">
        <f>CZ8+CZ36+CZ54+CZ58</f>
        <v>0</v>
      </c>
      <c r="DA7" s="585">
        <f>Table3[[#This Row], [je96]]+Table3[[#This Row], [je97]]+Table3[[#This Row], [je98]]+Table3[[#This Row], [je99]]+Table3[[#This Row], [je100]]</f>
        <v>34662841.14</v>
      </c>
      <c r="DB7" s="586">
        <f>DB8+DB36+DB54+DB58</f>
        <v>0</v>
      </c>
      <c r="DC7" s="586">
        <f>DC8+DC36+DC54+DC58</f>
        <v>0</v>
      </c>
      <c r="DD7" s="586">
        <f>DD8+DD36+DD54+DD58</f>
        <v>0</v>
      </c>
      <c r="DE7" s="586">
        <f>DE8+DE36+DE54+DE58</f>
        <v>0</v>
      </c>
      <c r="DF7" s="586">
        <f>DF8+DF36+DF54+DF58</f>
        <v>34662841.14</v>
      </c>
      <c r="DG7" s="585">
        <f>Table3[[#This Row], [je102]]+Table3[[#This Row], [je103]]+Table3[[#This Row], [je104]]</f>
        <v>0</v>
      </c>
      <c r="DH7" s="586">
        <f>DH8+DH36+DH54+DH58</f>
        <v>0</v>
      </c>
      <c r="DI7" s="586">
        <f>DI8+DI36+DI54+DI58</f>
        <v>0</v>
      </c>
      <c r="DJ7" s="586">
        <f>DJ8+DJ36+DJ54+DJ58</f>
        <v>0</v>
      </c>
      <c r="DK7" s="585">
        <f>Table3[[#This Row], [je106]]+Table3[[#This Row], [je107]]+Table3[[#This Row], [je108]]+Table3[[#This Row], [je109]]+Table3[[#This Row], [je110]]</f>
        <v>0</v>
      </c>
      <c r="DL7" s="586">
        <f>DL8+DL36+DL54+DL58</f>
        <v>0</v>
      </c>
      <c r="DM7" s="586">
        <f>DM8+DM36+DM54+DM58</f>
        <v>0</v>
      </c>
      <c r="DN7" s="586">
        <f>DN8+DN36+DN54+DN58</f>
        <v>0</v>
      </c>
      <c r="DO7" s="586">
        <f>DO8+DO36+DO54+DO58</f>
        <v>0</v>
      </c>
      <c r="DP7" s="587">
        <f>DP8+DP36+DP54+DP58</f>
        <v>0</v>
      </c>
    </row>
    <row customHeight="1" ht="22.5">
      <c r="A8" s="582" t="s">
        <v>270</v>
      </c>
      <c r="B8" s="584"/>
      <c r="C8" s="584"/>
      <c r="D8" s="646" t="s">
        <v>271</v>
      </c>
      <c r="E8" s="646"/>
      <c r="F8" s="646" t="s">
        <v>22</v>
      </c>
      <c r="G8" s="646"/>
      <c r="H8" s="646"/>
      <c r="I8" s="646" t="s">
        <v>22</v>
      </c>
      <c r="J8" s="647" t="s">
        <v>22</v>
      </c>
      <c r="K8" s="585">
        <f>Table3[[#This Row], [je2]]+Table3[[#This Row], [je16]]+Table3[[#This Row], [je44]]+Table3[[#This Row], [je57]]+Table3[[#This Row], [je62]]+Table3[[#This Row], [je75]]+Table3[[#This Row], [je92]]+Table3[[#This Row], [je95]]+Table3[[#This Row], [je101]]+Table3[[#This Row], [je105]]</f>
        <v>7604051.71</v>
      </c>
      <c r="L8" s="585">
        <f>SUM(Table3[[#This Row], [je3]]:Table3[[#This Row], [je15]])</f>
        <v>2933210.6</v>
      </c>
      <c r="M8" s="586">
        <f>M9+M23+M26</f>
        <v>0</v>
      </c>
      <c r="N8" s="586">
        <f>N9+N23+N26</f>
        <v>18000</v>
      </c>
      <c r="O8" s="586">
        <f>O9+O23+O26</f>
        <v>0</v>
      </c>
      <c r="P8" s="586">
        <f>P9+P23+P26</f>
        <v>0</v>
      </c>
      <c r="Q8" s="586">
        <f>Q9+Q23+Q26</f>
        <v>1643510.6</v>
      </c>
      <c r="R8" s="586">
        <f>R9+R23+R26</f>
        <v>0</v>
      </c>
      <c r="S8" s="586">
        <f>S9+S23+S26</f>
        <v>0</v>
      </c>
      <c r="T8" s="586">
        <f>T9+T23+T26</f>
        <v>0</v>
      </c>
      <c r="U8" s="586">
        <f>U9+U23+U26</f>
        <v>0</v>
      </c>
      <c r="V8" s="586">
        <f>V9+V23+V26</f>
        <v>0</v>
      </c>
      <c r="W8" s="586">
        <f>W9+W23+W26</f>
        <v>0</v>
      </c>
      <c r="X8" s="586">
        <f>X9+X23+X26</f>
        <v>0</v>
      </c>
      <c r="Y8" s="586">
        <f>Y9+Y23+Y26</f>
        <v>1271700</v>
      </c>
      <c r="Z8" s="585">
        <f>SUM(Table3[[#This Row], [je17]]:Table3[[#This Row], [je43]])</f>
        <v>4536659.06</v>
      </c>
      <c r="AA8" s="586">
        <f>AA9+AA23+AA26</f>
        <v>26700</v>
      </c>
      <c r="AB8" s="586">
        <f>AB9+AB23+AB26</f>
        <v>0</v>
      </c>
      <c r="AC8" s="586">
        <f>AC9+AC23+AC26</f>
        <v>0</v>
      </c>
      <c r="AD8" s="586">
        <f>AD9+AD23+AD26</f>
        <v>0</v>
      </c>
      <c r="AE8" s="586">
        <f>AE9+AE23+AE26</f>
        <v>6708</v>
      </c>
      <c r="AF8" s="586">
        <f>AF9+AF23+AF26</f>
        <v>40000</v>
      </c>
      <c r="AG8" s="586">
        <f>AG9+AG23+AG26</f>
        <v>6000</v>
      </c>
      <c r="AH8" s="586">
        <f>AH9+AH23+AH26</f>
        <v>190900</v>
      </c>
      <c r="AI8" s="586">
        <f>AI9+AI23+AI26</f>
        <v>489096</v>
      </c>
      <c r="AJ8" s="586">
        <f>AJ9+AJ23+AJ26</f>
        <v>54535</v>
      </c>
      <c r="AK8" s="586">
        <f>AK9+AK23+AK26</f>
        <v>0</v>
      </c>
      <c r="AL8" s="586">
        <f>AL9+AL23+AL26</f>
        <v>1644717</v>
      </c>
      <c r="AM8" s="586">
        <f>AM9+AM23+AM26</f>
        <v>804168</v>
      </c>
      <c r="AN8" s="586">
        <f>AN9+AN23+AN26</f>
        <v>0</v>
      </c>
      <c r="AO8" s="586">
        <f>AO9+AO23+AO26</f>
        <v>4472</v>
      </c>
      <c r="AP8" s="586">
        <f>AP9+AP23+AP26</f>
        <v>10340</v>
      </c>
      <c r="AQ8" s="586">
        <f>AQ9+AQ23+AQ26</f>
        <v>0</v>
      </c>
      <c r="AR8" s="586">
        <f>AR9+AR23+AR26</f>
        <v>0</v>
      </c>
      <c r="AS8" s="586">
        <f>AS9+AS23+AS26</f>
        <v>384000</v>
      </c>
      <c r="AT8" s="586">
        <f>AT9+AT23+AT26</f>
        <v>69650</v>
      </c>
      <c r="AU8" s="586">
        <f>AU9+AU23+AU26</f>
        <v>285000</v>
      </c>
      <c r="AV8" s="586">
        <f>AV9+AV23+AV26</f>
        <v>0</v>
      </c>
      <c r="AW8" s="586">
        <f>AW9+AW23+AW26</f>
        <v>0</v>
      </c>
      <c r="AX8" s="586">
        <f>AX9+AX23+AX26</f>
        <v>0</v>
      </c>
      <c r="AY8" s="586">
        <f>AY9+AY23+AY26</f>
        <v>62707.06</v>
      </c>
      <c r="AZ8" s="586">
        <f>AZ9+AZ23+AZ26</f>
        <v>0</v>
      </c>
      <c r="BA8" s="586">
        <f>BA9+BA23+BA26</f>
        <v>457666</v>
      </c>
      <c r="BB8" s="585">
        <f>SUM(Table3[[#This Row], [je45]]:Table3[[#This Row], [je56]])</f>
        <v>0</v>
      </c>
      <c r="BC8" s="586">
        <f>BC9+BC23+BC26</f>
        <v>0</v>
      </c>
      <c r="BD8" s="586">
        <f>BD9+BD23+BD26</f>
        <v>0</v>
      </c>
      <c r="BE8" s="586">
        <f>BE9+BE23+BE26</f>
        <v>0</v>
      </c>
      <c r="BF8" s="586">
        <f>BF9+BF23+BF26</f>
        <v>0</v>
      </c>
      <c r="BG8" s="586">
        <f>BG9+BG23+BG26</f>
        <v>0</v>
      </c>
      <c r="BH8" s="586">
        <f>BH9+BH23+BH26</f>
        <v>0</v>
      </c>
      <c r="BI8" s="586">
        <f>BI9+BI23+BI26</f>
        <v>0</v>
      </c>
      <c r="BJ8" s="586">
        <f>BJ9+BJ23+BJ26</f>
        <v>0</v>
      </c>
      <c r="BK8" s="586">
        <f>BK9+BK23+BK26</f>
        <v>0</v>
      </c>
      <c r="BL8" s="586">
        <f>BL9+BL23+BL26</f>
        <v>0</v>
      </c>
      <c r="BM8" s="586">
        <f>BM9+BM23+BM26</f>
        <v>0</v>
      </c>
      <c r="BN8" s="586">
        <f>BN9+BN23+BN26</f>
        <v>0</v>
      </c>
      <c r="BO8" s="585">
        <f>Table3[[#This Row], [je58]]+Table3[[#This Row], [je59]]+Table3[[#This Row], [je60]]+Table3[[#This Row], [je61]]</f>
        <v>0</v>
      </c>
      <c r="BP8" s="586">
        <f>BP9+BP23+BP26</f>
        <v>0</v>
      </c>
      <c r="BQ8" s="586">
        <f>BQ9+BQ23+BQ26</f>
        <v>0</v>
      </c>
      <c r="BR8" s="586">
        <f>BR9+BR23+BR26</f>
        <v>0</v>
      </c>
      <c r="BS8" s="586">
        <f>BS9+BS23+BS26</f>
        <v>0</v>
      </c>
      <c r="BT8" s="585">
        <f>SUM(Table3[[#This Row], [je63]]:Table3[[#This Row], [je74]])</f>
        <v>0</v>
      </c>
      <c r="BU8" s="586">
        <f>BU9+BU23+BU26</f>
        <v>0</v>
      </c>
      <c r="BV8" s="586">
        <f>BV9+BV23+BV26</f>
        <v>0</v>
      </c>
      <c r="BW8" s="586">
        <f>BW9+BW23+BW26</f>
        <v>0</v>
      </c>
      <c r="BX8" s="586">
        <f>BX9+BX23+BX26</f>
        <v>0</v>
      </c>
      <c r="BY8" s="586">
        <f>BY9+BY23+BY26</f>
        <v>0</v>
      </c>
      <c r="BZ8" s="586">
        <f>BZ9+BZ23+BZ26</f>
        <v>0</v>
      </c>
      <c r="CA8" s="586">
        <f>CA9+CA23+CA26</f>
        <v>0</v>
      </c>
      <c r="CB8" s="586">
        <f>CB9+CB23+CB26</f>
        <v>0</v>
      </c>
      <c r="CC8" s="586">
        <f>CC9+CC23+CC26</f>
        <v>0</v>
      </c>
      <c r="CD8" s="586">
        <f>CD9+CD23+CD26</f>
        <v>0</v>
      </c>
      <c r="CE8" s="586">
        <f>CE9+CE23+CE26</f>
        <v>0</v>
      </c>
      <c r="CF8" s="586">
        <f>CF9+CF23+CF26</f>
        <v>0</v>
      </c>
      <c r="CG8" s="585">
        <f>SUM(Table3[[#This Row], [je76]]:Table3[[#This Row], [je91]])</f>
        <v>134182.05</v>
      </c>
      <c r="CH8" s="586">
        <f>CH9+CH23+CH26</f>
        <v>0</v>
      </c>
      <c r="CI8" s="586">
        <f>CI9+CI23+CI26</f>
        <v>0</v>
      </c>
      <c r="CJ8" s="586">
        <f>CJ9+CJ23+CJ26</f>
        <v>0</v>
      </c>
      <c r="CK8" s="586">
        <f>CK9+CK23+CK26</f>
        <v>0</v>
      </c>
      <c r="CL8" s="586">
        <f>CL9+CL23+CL26</f>
        <v>0</v>
      </c>
      <c r="CM8" s="586">
        <f>CM9+CM23+CM26</f>
        <v>0</v>
      </c>
      <c r="CN8" s="586">
        <f>CN9+CN23+CN26</f>
        <v>0</v>
      </c>
      <c r="CO8" s="586">
        <f>CO9+CO23+CO26</f>
        <v>134182.05</v>
      </c>
      <c r="CP8" s="586">
        <f>CP9+CP23+CP26</f>
        <v>0</v>
      </c>
      <c r="CQ8" s="586">
        <f>CQ9+CQ23+CQ26</f>
        <v>0</v>
      </c>
      <c r="CR8" s="586">
        <f>CR9+CR23+CR26</f>
        <v>0</v>
      </c>
      <c r="CS8" s="586">
        <f>CS9+CS23+CS26</f>
        <v>0</v>
      </c>
      <c r="CT8" s="586">
        <f>CT9+CT23+CT26</f>
        <v>0</v>
      </c>
      <c r="CU8" s="586">
        <f>CU9+CU23+CU26</f>
        <v>0</v>
      </c>
      <c r="CV8" s="586">
        <f>CV9+CV23+CV26</f>
        <v>0</v>
      </c>
      <c r="CW8" s="586">
        <f>CW9+CW23+CW26</f>
        <v>0</v>
      </c>
      <c r="CX8" s="585">
        <f>Table3[[#This Row], [je93]]+Table3[[#This Row], [je94]]</f>
        <v>0</v>
      </c>
      <c r="CY8" s="586">
        <f>CY9+CY23+CY26</f>
        <v>0</v>
      </c>
      <c r="CZ8" s="586">
        <f>CZ9+CZ23+CZ26</f>
        <v>0</v>
      </c>
      <c r="DA8" s="585">
        <f>Table3[[#This Row], [je96]]+Table3[[#This Row], [je97]]+Table3[[#This Row], [je98]]+Table3[[#This Row], [je99]]+Table3[[#This Row], [je100]]</f>
        <v>0</v>
      </c>
      <c r="DB8" s="586">
        <f>DB9+DB23+DB26</f>
        <v>0</v>
      </c>
      <c r="DC8" s="586">
        <f>DC9+DC23+DC26</f>
        <v>0</v>
      </c>
      <c r="DD8" s="586">
        <f>DD9+DD23+DD26</f>
        <v>0</v>
      </c>
      <c r="DE8" s="586">
        <f>DE9+DE23+DE26</f>
        <v>0</v>
      </c>
      <c r="DF8" s="586">
        <f>DF9+DF23+DF26</f>
        <v>0</v>
      </c>
      <c r="DG8" s="585">
        <f>Table3[[#This Row], [je102]]+Table3[[#This Row], [je103]]+Table3[[#This Row], [je104]]</f>
        <v>0</v>
      </c>
      <c r="DH8" s="586">
        <f>DH9+DH23+DH26</f>
        <v>0</v>
      </c>
      <c r="DI8" s="586">
        <f>DI9+DI23+DI26</f>
        <v>0</v>
      </c>
      <c r="DJ8" s="586">
        <f>DJ9+DJ23+DJ26</f>
        <v>0</v>
      </c>
      <c r="DK8" s="585">
        <f>Table3[[#This Row], [je106]]+Table3[[#This Row], [je107]]+Table3[[#This Row], [je108]]+Table3[[#This Row], [je109]]+Table3[[#This Row], [je110]]</f>
        <v>0</v>
      </c>
      <c r="DL8" s="586">
        <f>DL9+DL23+DL26</f>
        <v>0</v>
      </c>
      <c r="DM8" s="586">
        <f>DM9+DM23+DM26</f>
        <v>0</v>
      </c>
      <c r="DN8" s="586">
        <f>DN9+DN23+DN26</f>
        <v>0</v>
      </c>
      <c r="DO8" s="586">
        <f>DO9+DO23+DO26</f>
        <v>0</v>
      </c>
      <c r="DP8" s="587">
        <f>DP9+DP23+DP26</f>
        <v>0</v>
      </c>
    </row>
    <row customHeight="1" ht="22.5">
      <c r="A9" s="582" t="s">
        <v>272</v>
      </c>
      <c r="B9" s="584"/>
      <c r="C9" s="584"/>
      <c r="D9" s="646" t="s">
        <v>273</v>
      </c>
      <c r="E9" s="646"/>
      <c r="F9" s="646" t="s">
        <v>22</v>
      </c>
      <c r="G9" s="646"/>
      <c r="H9" s="646"/>
      <c r="I9" s="646" t="s">
        <v>22</v>
      </c>
      <c r="J9" s="647" t="s">
        <v>22</v>
      </c>
      <c r="K9" s="585">
        <f>Table3[[#This Row], [je2]]+Table3[[#This Row], [je16]]+Table3[[#This Row], [je44]]+Table3[[#This Row], [je57]]+Table3[[#This Row], [je62]]+Table3[[#This Row], [je75]]+Table3[[#This Row], [je92]]+Table3[[#This Row], [je95]]+Table3[[#This Row], [je101]]+Table3[[#This Row], [je105]]</f>
        <v>7347704.71</v>
      </c>
      <c r="L9" s="585">
        <f>SUM(Table3[[#This Row], [je3]]:Table3[[#This Row], [je15]])</f>
        <v>2884210.6</v>
      </c>
      <c r="M9" s="586">
        <f>M10</f>
        <v>0</v>
      </c>
      <c r="N9" s="586">
        <f>N10</f>
        <v>0</v>
      </c>
      <c r="O9" s="586">
        <f>O10</f>
        <v>0</v>
      </c>
      <c r="P9" s="586">
        <f>P10</f>
        <v>0</v>
      </c>
      <c r="Q9" s="586">
        <f>Q10</f>
        <v>1643510.6</v>
      </c>
      <c r="R9" s="586">
        <f>R10</f>
        <v>0</v>
      </c>
      <c r="S9" s="586">
        <f>S10</f>
        <v>0</v>
      </c>
      <c r="T9" s="586">
        <f>T10</f>
        <v>0</v>
      </c>
      <c r="U9" s="586">
        <f>U10</f>
        <v>0</v>
      </c>
      <c r="V9" s="586">
        <f>V10</f>
        <v>0</v>
      </c>
      <c r="W9" s="586">
        <f>W10</f>
        <v>0</v>
      </c>
      <c r="X9" s="586">
        <f>X10</f>
        <v>0</v>
      </c>
      <c r="Y9" s="586">
        <f>Y10</f>
        <v>1240700</v>
      </c>
      <c r="Z9" s="585">
        <f>SUM(Table3[[#This Row], [je17]]:Table3[[#This Row], [je43]])</f>
        <v>4329312.06</v>
      </c>
      <c r="AA9" s="586">
        <f>AA10</f>
        <v>26700</v>
      </c>
      <c r="AB9" s="586">
        <f>AB10</f>
        <v>0</v>
      </c>
      <c r="AC9" s="586">
        <f>AC10</f>
        <v>0</v>
      </c>
      <c r="AD9" s="586">
        <f>AD10</f>
        <v>0</v>
      </c>
      <c r="AE9" s="586">
        <f>AE10</f>
        <v>6708</v>
      </c>
      <c r="AF9" s="586">
        <f>AF10</f>
        <v>40000</v>
      </c>
      <c r="AG9" s="586">
        <f>AG10</f>
        <v>6000</v>
      </c>
      <c r="AH9" s="586">
        <f>AH10</f>
        <v>190900</v>
      </c>
      <c r="AI9" s="586">
        <f>AI10</f>
        <v>489096</v>
      </c>
      <c r="AJ9" s="586">
        <f>AJ10</f>
        <v>0</v>
      </c>
      <c r="AK9" s="586">
        <f>AK10</f>
        <v>0</v>
      </c>
      <c r="AL9" s="586">
        <f>AL10</f>
        <v>1644717</v>
      </c>
      <c r="AM9" s="586">
        <f>AM10</f>
        <v>804168</v>
      </c>
      <c r="AN9" s="586">
        <f>AN10</f>
        <v>0</v>
      </c>
      <c r="AO9" s="586">
        <f>AO10</f>
        <v>0</v>
      </c>
      <c r="AP9" s="586">
        <f>AP10</f>
        <v>0</v>
      </c>
      <c r="AQ9" s="586">
        <f>AQ10</f>
        <v>0</v>
      </c>
      <c r="AR9" s="586">
        <f>AR10</f>
        <v>0</v>
      </c>
      <c r="AS9" s="586">
        <f>AS10</f>
        <v>384000</v>
      </c>
      <c r="AT9" s="586">
        <f>AT10</f>
        <v>69650</v>
      </c>
      <c r="AU9" s="586">
        <f>AU10</f>
        <v>285000</v>
      </c>
      <c r="AV9" s="586">
        <f>AV10</f>
        <v>0</v>
      </c>
      <c r="AW9" s="586">
        <f>AW10</f>
        <v>0</v>
      </c>
      <c r="AX9" s="586">
        <f>AX10</f>
        <v>0</v>
      </c>
      <c r="AY9" s="586">
        <f>AY10</f>
        <v>62707.06</v>
      </c>
      <c r="AZ9" s="586">
        <f>AZ10</f>
        <v>0</v>
      </c>
      <c r="BA9" s="586">
        <f>BA10</f>
        <v>319666</v>
      </c>
      <c r="BB9" s="585">
        <f>SUM(Table3[[#This Row], [je45]]:Table3[[#This Row], [je56]])</f>
        <v>0</v>
      </c>
      <c r="BC9" s="586">
        <f>BC10</f>
        <v>0</v>
      </c>
      <c r="BD9" s="586">
        <f>BD10</f>
        <v>0</v>
      </c>
      <c r="BE9" s="586">
        <f>BE10</f>
        <v>0</v>
      </c>
      <c r="BF9" s="586">
        <f>BF10</f>
        <v>0</v>
      </c>
      <c r="BG9" s="586">
        <f>BG10</f>
        <v>0</v>
      </c>
      <c r="BH9" s="586">
        <f>BH10</f>
        <v>0</v>
      </c>
      <c r="BI9" s="586">
        <f>BI10</f>
        <v>0</v>
      </c>
      <c r="BJ9" s="586">
        <f>BJ10</f>
        <v>0</v>
      </c>
      <c r="BK9" s="586">
        <f>BK10</f>
        <v>0</v>
      </c>
      <c r="BL9" s="586">
        <f>BL10</f>
        <v>0</v>
      </c>
      <c r="BM9" s="586">
        <f>BM10</f>
        <v>0</v>
      </c>
      <c r="BN9" s="586">
        <f>BN10</f>
        <v>0</v>
      </c>
      <c r="BO9" s="585">
        <f>Table3[[#This Row], [je58]]+Table3[[#This Row], [je59]]+Table3[[#This Row], [je60]]+Table3[[#This Row], [je61]]</f>
        <v>0</v>
      </c>
      <c r="BP9" s="586">
        <f>BP10</f>
        <v>0</v>
      </c>
      <c r="BQ9" s="586">
        <f>BQ10</f>
        <v>0</v>
      </c>
      <c r="BR9" s="586">
        <f>BR10</f>
        <v>0</v>
      </c>
      <c r="BS9" s="586">
        <f>BS10</f>
        <v>0</v>
      </c>
      <c r="BT9" s="585">
        <f>SUM(Table3[[#This Row], [je63]]:Table3[[#This Row], [je74]])</f>
        <v>0</v>
      </c>
      <c r="BU9" s="586">
        <f>BU10</f>
        <v>0</v>
      </c>
      <c r="BV9" s="586">
        <f>BV10</f>
        <v>0</v>
      </c>
      <c r="BW9" s="586">
        <f>BW10</f>
        <v>0</v>
      </c>
      <c r="BX9" s="586">
        <f>BX10</f>
        <v>0</v>
      </c>
      <c r="BY9" s="586">
        <f>BY10</f>
        <v>0</v>
      </c>
      <c r="BZ9" s="586">
        <f>BZ10</f>
        <v>0</v>
      </c>
      <c r="CA9" s="586">
        <f>CA10</f>
        <v>0</v>
      </c>
      <c r="CB9" s="586">
        <f>CB10</f>
        <v>0</v>
      </c>
      <c r="CC9" s="586">
        <f>CC10</f>
        <v>0</v>
      </c>
      <c r="CD9" s="586">
        <f>CD10</f>
        <v>0</v>
      </c>
      <c r="CE9" s="586">
        <f>CE10</f>
        <v>0</v>
      </c>
      <c r="CF9" s="586">
        <f>CF10</f>
        <v>0</v>
      </c>
      <c r="CG9" s="585">
        <f>SUM(Table3[[#This Row], [je76]]:Table3[[#This Row], [je91]])</f>
        <v>134182.05</v>
      </c>
      <c r="CH9" s="586">
        <f>CH10</f>
        <v>0</v>
      </c>
      <c r="CI9" s="586">
        <f>CI10</f>
        <v>0</v>
      </c>
      <c r="CJ9" s="586">
        <f>CJ10</f>
        <v>0</v>
      </c>
      <c r="CK9" s="586">
        <f>CK10</f>
        <v>0</v>
      </c>
      <c r="CL9" s="586">
        <f>CL10</f>
        <v>0</v>
      </c>
      <c r="CM9" s="586">
        <f>CM10</f>
        <v>0</v>
      </c>
      <c r="CN9" s="586">
        <f>CN10</f>
        <v>0</v>
      </c>
      <c r="CO9" s="586">
        <f>CO10</f>
        <v>134182.05</v>
      </c>
      <c r="CP9" s="586">
        <f>CP10</f>
        <v>0</v>
      </c>
      <c r="CQ9" s="586">
        <f>CQ10</f>
        <v>0</v>
      </c>
      <c r="CR9" s="586">
        <f>CR10</f>
        <v>0</v>
      </c>
      <c r="CS9" s="586">
        <f>CS10</f>
        <v>0</v>
      </c>
      <c r="CT9" s="586">
        <f>CT10</f>
        <v>0</v>
      </c>
      <c r="CU9" s="586">
        <f>CU10</f>
        <v>0</v>
      </c>
      <c r="CV9" s="586">
        <f>CV10</f>
        <v>0</v>
      </c>
      <c r="CW9" s="586">
        <f>CW10</f>
        <v>0</v>
      </c>
      <c r="CX9" s="585">
        <f>Table3[[#This Row], [je93]]+Table3[[#This Row], [je94]]</f>
        <v>0</v>
      </c>
      <c r="CY9" s="586">
        <f>CY10</f>
        <v>0</v>
      </c>
      <c r="CZ9" s="586">
        <f>CZ10</f>
        <v>0</v>
      </c>
      <c r="DA9" s="585">
        <f>Table3[[#This Row], [je96]]+Table3[[#This Row], [je97]]+Table3[[#This Row], [je98]]+Table3[[#This Row], [je99]]+Table3[[#This Row], [je100]]</f>
        <v>0</v>
      </c>
      <c r="DB9" s="586">
        <f>DB10</f>
        <v>0</v>
      </c>
      <c r="DC9" s="586">
        <f>DC10</f>
        <v>0</v>
      </c>
      <c r="DD9" s="586">
        <f>DD10</f>
        <v>0</v>
      </c>
      <c r="DE9" s="586">
        <f>DE10</f>
        <v>0</v>
      </c>
      <c r="DF9" s="586">
        <f>DF10</f>
        <v>0</v>
      </c>
      <c r="DG9" s="585">
        <f>Table3[[#This Row], [je102]]+Table3[[#This Row], [je103]]+Table3[[#This Row], [je104]]</f>
        <v>0</v>
      </c>
      <c r="DH9" s="586">
        <f>DH10</f>
        <v>0</v>
      </c>
      <c r="DI9" s="586">
        <f>DI10</f>
        <v>0</v>
      </c>
      <c r="DJ9" s="586">
        <f>DJ10</f>
        <v>0</v>
      </c>
      <c r="DK9" s="585">
        <f>Table3[[#This Row], [je106]]+Table3[[#This Row], [je107]]+Table3[[#This Row], [je108]]+Table3[[#This Row], [je109]]+Table3[[#This Row], [je110]]</f>
        <v>0</v>
      </c>
      <c r="DL9" s="586">
        <f>DL10</f>
        <v>0</v>
      </c>
      <c r="DM9" s="586">
        <f>DM10</f>
        <v>0</v>
      </c>
      <c r="DN9" s="586">
        <f>DN10</f>
        <v>0</v>
      </c>
      <c r="DO9" s="586">
        <f>DO10</f>
        <v>0</v>
      </c>
      <c r="DP9" s="587">
        <f>DP10</f>
        <v>0</v>
      </c>
    </row>
    <row customHeight="1" ht="22.5">
      <c r="A10" s="582" t="s">
        <v>276</v>
      </c>
      <c r="B10" s="584"/>
      <c r="C10" s="584"/>
      <c r="D10" s="646" t="s">
        <v>277</v>
      </c>
      <c r="E10" s="646"/>
      <c r="F10" s="646" t="s">
        <v>22</v>
      </c>
      <c r="G10" s="646"/>
      <c r="H10" s="646"/>
      <c r="I10" s="646" t="s">
        <v>22</v>
      </c>
      <c r="J10" s="647" t="s">
        <v>22</v>
      </c>
      <c r="K10" s="585">
        <f>Table3[[#This Row], [je2]]+Table3[[#This Row], [je16]]+Table3[[#This Row], [je44]]+Table3[[#This Row], [je57]]+Table3[[#This Row], [je62]]+Table3[[#This Row], [je75]]+Table3[[#This Row], [je92]]+Table3[[#This Row], [je95]]+Table3[[#This Row], [je101]]+Table3[[#This Row], [je105]]</f>
        <v>7347704.71</v>
      </c>
      <c r="L10" s="585">
        <f>SUM(Table3[[#This Row], [je3]]:Table3[[#This Row], [je15]])</f>
        <v>2884210.6</v>
      </c>
      <c r="M10" s="586">
        <f>M11+M12+M13+M14+M15+M16+M17+M18+M19+M20+M21+M22</f>
        <v>0</v>
      </c>
      <c r="N10" s="586">
        <f>N11+N12+N13+N14+N15+N16+N17+N18+N19+N20+N21+N22</f>
        <v>0</v>
      </c>
      <c r="O10" s="586">
        <f>O11+O12+O13+O14+O15+O16+O17+O18+O19+O20+O21+O22</f>
        <v>0</v>
      </c>
      <c r="P10" s="586">
        <f>P11+P12+P13+P14+P15+P16+P17+P18+P19+P20+P21+P22</f>
        <v>0</v>
      </c>
      <c r="Q10" s="586">
        <f>Q11+Q12+Q13+Q14+Q15+Q16+Q17+Q18+Q19+Q20+Q21+Q22</f>
        <v>1643510.6</v>
      </c>
      <c r="R10" s="586">
        <f>R11+R12+R13+R14+R15+R16+R17+R18+R19+R20+R21+R22</f>
        <v>0</v>
      </c>
      <c r="S10" s="586">
        <f>S11+S12+S13+S14+S15+S16+S17+S18+S19+S20+S21+S22</f>
        <v>0</v>
      </c>
      <c r="T10" s="586">
        <f>T11+T12+T13+T14+T15+T16+T17+T18+T19+T20+T21+T22</f>
        <v>0</v>
      </c>
      <c r="U10" s="586">
        <f>U11+U12+U13+U14+U15+U16+U17+U18+U19+U20+U21+U22</f>
        <v>0</v>
      </c>
      <c r="V10" s="586">
        <f>V11+V12+V13+V14+V15+V16+V17+V18+V19+V20+V21+V22</f>
        <v>0</v>
      </c>
      <c r="W10" s="586">
        <f>W11+W12+W13+W14+W15+W16+W17+W18+W19+W20+W21+W22</f>
        <v>0</v>
      </c>
      <c r="X10" s="586">
        <f>X11+X12+X13+X14+X15+X16+X17+X18+X19+X20+X21+X22</f>
        <v>0</v>
      </c>
      <c r="Y10" s="586">
        <f>Y11+Y12+Y13+Y14+Y15+Y16+Y17+Y18+Y19+Y20+Y21+Y22</f>
        <v>1240700</v>
      </c>
      <c r="Z10" s="585">
        <f>SUM(Table3[[#This Row], [je17]]:Table3[[#This Row], [je43]])</f>
        <v>4329312.06</v>
      </c>
      <c r="AA10" s="586">
        <f>AA11+AA12+AA13+AA14+AA15+AA16+AA17+AA18+AA19+AA20+AA21+AA22</f>
        <v>26700</v>
      </c>
      <c r="AB10" s="586">
        <f>AB11+AB12+AB13+AB14+AB15+AB16+AB17+AB18+AB19+AB20+AB21+AB22</f>
        <v>0</v>
      </c>
      <c r="AC10" s="586">
        <f>AC11+AC12+AC13+AC14+AC15+AC16+AC17+AC18+AC19+AC20+AC21+AC22</f>
        <v>0</v>
      </c>
      <c r="AD10" s="586">
        <f>AD11+AD12+AD13+AD14+AD15+AD16+AD17+AD18+AD19+AD20+AD21+AD22</f>
        <v>0</v>
      </c>
      <c r="AE10" s="586">
        <f>AE11+AE12+AE13+AE14+AE15+AE16+AE17+AE18+AE19+AE20+AE21+AE22</f>
        <v>6708</v>
      </c>
      <c r="AF10" s="586">
        <f>AF11+AF12+AF13+AF14+AF15+AF16+AF17+AF18+AF19+AF20+AF21+AF22</f>
        <v>40000</v>
      </c>
      <c r="AG10" s="586">
        <f>AG11+AG12+AG13+AG14+AG15+AG16+AG17+AG18+AG19+AG20+AG21+AG22</f>
        <v>6000</v>
      </c>
      <c r="AH10" s="586">
        <f>AH11+AH12+AH13+AH14+AH15+AH16+AH17+AH18+AH19+AH20+AH21+AH22</f>
        <v>190900</v>
      </c>
      <c r="AI10" s="586">
        <f>AI11+AI12+AI13+AI14+AI15+AI16+AI17+AI18+AI19+AI20+AI21+AI22</f>
        <v>489096</v>
      </c>
      <c r="AJ10" s="586">
        <f>AJ11+AJ12+AJ13+AJ14+AJ15+AJ16+AJ17+AJ18+AJ19+AJ20+AJ21+AJ22</f>
        <v>0</v>
      </c>
      <c r="AK10" s="586">
        <f>AK11+AK12+AK13+AK14+AK15+AK16+AK17+AK18+AK19+AK20+AK21+AK22</f>
        <v>0</v>
      </c>
      <c r="AL10" s="586">
        <f>AL11+AL12+AL13+AL14+AL15+AL16+AL17+AL18+AL19+AL20+AL21+AL22</f>
        <v>1644717</v>
      </c>
      <c r="AM10" s="586">
        <f>AM11+AM12+AM13+AM14+AM15+AM16+AM17+AM18+AM19+AM20+AM21+AM22</f>
        <v>804168</v>
      </c>
      <c r="AN10" s="586">
        <f>AN11+AN12+AN13+AN14+AN15+AN16+AN17+AN18+AN19+AN20+AN21+AN22</f>
        <v>0</v>
      </c>
      <c r="AO10" s="586">
        <f>AO11+AO12+AO13+AO14+AO15+AO16+AO17+AO18+AO19+AO20+AO21+AO22</f>
        <v>0</v>
      </c>
      <c r="AP10" s="586">
        <f>AP11+AP12+AP13+AP14+AP15+AP16+AP17+AP18+AP19+AP20+AP21+AP22</f>
        <v>0</v>
      </c>
      <c r="AQ10" s="586">
        <f>AQ11+AQ12+AQ13+AQ14+AQ15+AQ16+AQ17+AQ18+AQ19+AQ20+AQ21+AQ22</f>
        <v>0</v>
      </c>
      <c r="AR10" s="586">
        <f>AR11+AR12+AR13+AR14+AR15+AR16+AR17+AR18+AR19+AR20+AR21+AR22</f>
        <v>0</v>
      </c>
      <c r="AS10" s="586">
        <f>AS11+AS12+AS13+AS14+AS15+AS16+AS17+AS18+AS19+AS20+AS21+AS22</f>
        <v>384000</v>
      </c>
      <c r="AT10" s="586">
        <f>AT11+AT12+AT13+AT14+AT15+AT16+AT17+AT18+AT19+AT20+AT21+AT22</f>
        <v>69650</v>
      </c>
      <c r="AU10" s="586">
        <f>AU11+AU12+AU13+AU14+AU15+AU16+AU17+AU18+AU19+AU20+AU21+AU22</f>
        <v>285000</v>
      </c>
      <c r="AV10" s="586">
        <f>AV11+AV12+AV13+AV14+AV15+AV16+AV17+AV18+AV19+AV20+AV21+AV22</f>
        <v>0</v>
      </c>
      <c r="AW10" s="586">
        <f>AW11+AW12+AW13+AW14+AW15+AW16+AW17+AW18+AW19+AW20+AW21+AW22</f>
        <v>0</v>
      </c>
      <c r="AX10" s="586">
        <f>AX11+AX12+AX13+AX14+AX15+AX16+AX17+AX18+AX19+AX20+AX21+AX22</f>
        <v>0</v>
      </c>
      <c r="AY10" s="586">
        <f>AY11+AY12+AY13+AY14+AY15+AY16+AY17+AY18+AY19+AY20+AY21+AY22</f>
        <v>62707.06</v>
      </c>
      <c r="AZ10" s="586">
        <f>AZ11+AZ12+AZ13+AZ14+AZ15+AZ16+AZ17+AZ18+AZ19+AZ20+AZ21+AZ22</f>
        <v>0</v>
      </c>
      <c r="BA10" s="586">
        <f>BA11+BA12+BA13+BA14+BA15+BA16+BA17+BA18+BA19+BA20+BA21+BA22</f>
        <v>319666</v>
      </c>
      <c r="BB10" s="585">
        <f>SUM(Table3[[#This Row], [je45]]:Table3[[#This Row], [je56]])</f>
        <v>0</v>
      </c>
      <c r="BC10" s="586">
        <f>BC11+BC12+BC13+BC14+BC15+BC16+BC17+BC18+BC19+BC20+BC21+BC22</f>
        <v>0</v>
      </c>
      <c r="BD10" s="586">
        <f>BD11+BD12+BD13+BD14+BD15+BD16+BD17+BD18+BD19+BD20+BD21+BD22</f>
        <v>0</v>
      </c>
      <c r="BE10" s="586">
        <f>BE11+BE12+BE13+BE14+BE15+BE16+BE17+BE18+BE19+BE20+BE21+BE22</f>
        <v>0</v>
      </c>
      <c r="BF10" s="586">
        <f>BF11+BF12+BF13+BF14+BF15+BF16+BF17+BF18+BF19+BF20+BF21+BF22</f>
        <v>0</v>
      </c>
      <c r="BG10" s="586">
        <f>BG11+BG12+BG13+BG14+BG15+BG16+BG17+BG18+BG19+BG20+BG21+BG22</f>
        <v>0</v>
      </c>
      <c r="BH10" s="586">
        <f>BH11+BH12+BH13+BH14+BH15+BH16+BH17+BH18+BH19+BH20+BH21+BH22</f>
        <v>0</v>
      </c>
      <c r="BI10" s="586">
        <f>BI11+BI12+BI13+BI14+BI15+BI16+BI17+BI18+BI19+BI20+BI21+BI22</f>
        <v>0</v>
      </c>
      <c r="BJ10" s="586">
        <f>BJ11+BJ12+BJ13+BJ14+BJ15+BJ16+BJ17+BJ18+BJ19+BJ20+BJ21+BJ22</f>
        <v>0</v>
      </c>
      <c r="BK10" s="586">
        <f>BK11+BK12+BK13+BK14+BK15+BK16+BK17+BK18+BK19+BK20+BK21+BK22</f>
        <v>0</v>
      </c>
      <c r="BL10" s="586">
        <f>BL11+BL12+BL13+BL14+BL15+BL16+BL17+BL18+BL19+BL20+BL21+BL22</f>
        <v>0</v>
      </c>
      <c r="BM10" s="586">
        <f>BM11+BM12+BM13+BM14+BM15+BM16+BM17+BM18+BM19+BM20+BM21+BM22</f>
        <v>0</v>
      </c>
      <c r="BN10" s="586">
        <f>BN11+BN12+BN13+BN14+BN15+BN16+BN17+BN18+BN19+BN20+BN21+BN22</f>
        <v>0</v>
      </c>
      <c r="BO10" s="585">
        <f>Table3[[#This Row], [je58]]+Table3[[#This Row], [je59]]+Table3[[#This Row], [je60]]+Table3[[#This Row], [je61]]</f>
        <v>0</v>
      </c>
      <c r="BP10" s="586">
        <f>BP11+BP12+BP13+BP14+BP15+BP16+BP17+BP18+BP19+BP20+BP21+BP22</f>
        <v>0</v>
      </c>
      <c r="BQ10" s="586">
        <f>BQ11+BQ12+BQ13+BQ14+BQ15+BQ16+BQ17+BQ18+BQ19+BQ20+BQ21+BQ22</f>
        <v>0</v>
      </c>
      <c r="BR10" s="586">
        <f>BR11+BR12+BR13+BR14+BR15+BR16+BR17+BR18+BR19+BR20+BR21+BR22</f>
        <v>0</v>
      </c>
      <c r="BS10" s="586">
        <f>BS11+BS12+BS13+BS14+BS15+BS16+BS17+BS18+BS19+BS20+BS21+BS22</f>
        <v>0</v>
      </c>
      <c r="BT10" s="585">
        <f>SUM(Table3[[#This Row], [je63]]:Table3[[#This Row], [je74]])</f>
        <v>0</v>
      </c>
      <c r="BU10" s="586">
        <f>BU11+BU12+BU13+BU14+BU15+BU16+BU17+BU18+BU19+BU20+BU21+BU22</f>
        <v>0</v>
      </c>
      <c r="BV10" s="586">
        <f>BV11+BV12+BV13+BV14+BV15+BV16+BV17+BV18+BV19+BV20+BV21+BV22</f>
        <v>0</v>
      </c>
      <c r="BW10" s="586">
        <f>BW11+BW12+BW13+BW14+BW15+BW16+BW17+BW18+BW19+BW20+BW21+BW22</f>
        <v>0</v>
      </c>
      <c r="BX10" s="586">
        <f>BX11+BX12+BX13+BX14+BX15+BX16+BX17+BX18+BX19+BX20+BX21+BX22</f>
        <v>0</v>
      </c>
      <c r="BY10" s="586">
        <f>BY11+BY12+BY13+BY14+BY15+BY16+BY17+BY18+BY19+BY20+BY21+BY22</f>
        <v>0</v>
      </c>
      <c r="BZ10" s="586">
        <f>BZ11+BZ12+BZ13+BZ14+BZ15+BZ16+BZ17+BZ18+BZ19+BZ20+BZ21+BZ22</f>
        <v>0</v>
      </c>
      <c r="CA10" s="586">
        <f>CA11+CA12+CA13+CA14+CA15+CA16+CA17+CA18+CA19+CA20+CA21+CA22</f>
        <v>0</v>
      </c>
      <c r="CB10" s="586">
        <f>CB11+CB12+CB13+CB14+CB15+CB16+CB17+CB18+CB19+CB20+CB21+CB22</f>
        <v>0</v>
      </c>
      <c r="CC10" s="586">
        <f>CC11+CC12+CC13+CC14+CC15+CC16+CC17+CC18+CC19+CC20+CC21+CC22</f>
        <v>0</v>
      </c>
      <c r="CD10" s="586">
        <f>CD11+CD12+CD13+CD14+CD15+CD16+CD17+CD18+CD19+CD20+CD21+CD22</f>
        <v>0</v>
      </c>
      <c r="CE10" s="586">
        <f>CE11+CE12+CE13+CE14+CE15+CE16+CE17+CE18+CE19+CE20+CE21+CE22</f>
        <v>0</v>
      </c>
      <c r="CF10" s="586">
        <f>CF11+CF12+CF13+CF14+CF15+CF16+CF17+CF18+CF19+CF20+CF21+CF22</f>
        <v>0</v>
      </c>
      <c r="CG10" s="585">
        <f>SUM(Table3[[#This Row], [je76]]:Table3[[#This Row], [je91]])</f>
        <v>134182.05</v>
      </c>
      <c r="CH10" s="586">
        <f>CH11+CH12+CH13+CH14+CH15+CH16+CH17+CH18+CH19+CH20+CH21+CH22</f>
        <v>0</v>
      </c>
      <c r="CI10" s="586">
        <f>CI11+CI12+CI13+CI14+CI15+CI16+CI17+CI18+CI19+CI20+CI21+CI22</f>
        <v>0</v>
      </c>
      <c r="CJ10" s="586">
        <f>CJ11+CJ12+CJ13+CJ14+CJ15+CJ16+CJ17+CJ18+CJ19+CJ20+CJ21+CJ22</f>
        <v>0</v>
      </c>
      <c r="CK10" s="586">
        <f>CK11+CK12+CK13+CK14+CK15+CK16+CK17+CK18+CK19+CK20+CK21+CK22</f>
        <v>0</v>
      </c>
      <c r="CL10" s="586">
        <f>CL11+CL12+CL13+CL14+CL15+CL16+CL17+CL18+CL19+CL20+CL21+CL22</f>
        <v>0</v>
      </c>
      <c r="CM10" s="586">
        <f>CM11+CM12+CM13+CM14+CM15+CM16+CM17+CM18+CM19+CM20+CM21+CM22</f>
        <v>0</v>
      </c>
      <c r="CN10" s="586">
        <f>CN11+CN12+CN13+CN14+CN15+CN16+CN17+CN18+CN19+CN20+CN21+CN22</f>
        <v>0</v>
      </c>
      <c r="CO10" s="586">
        <f>CO11+CO12+CO13+CO14+CO15+CO16+CO17+CO18+CO19+CO20+CO21+CO22</f>
        <v>134182.05</v>
      </c>
      <c r="CP10" s="586">
        <f>CP11+CP12+CP13+CP14+CP15+CP16+CP17+CP18+CP19+CP20+CP21+CP22</f>
        <v>0</v>
      </c>
      <c r="CQ10" s="586">
        <f>CQ11+CQ12+CQ13+CQ14+CQ15+CQ16+CQ17+CQ18+CQ19+CQ20+CQ21+CQ22</f>
        <v>0</v>
      </c>
      <c r="CR10" s="586">
        <f>CR11+CR12+CR13+CR14+CR15+CR16+CR17+CR18+CR19+CR20+CR21+CR22</f>
        <v>0</v>
      </c>
      <c r="CS10" s="586">
        <f>CS11+CS12+CS13+CS14+CS15+CS16+CS17+CS18+CS19+CS20+CS21+CS22</f>
        <v>0</v>
      </c>
      <c r="CT10" s="586">
        <f>CT11+CT12+CT13+CT14+CT15+CT16+CT17+CT18+CT19+CT20+CT21+CT22</f>
        <v>0</v>
      </c>
      <c r="CU10" s="586">
        <f>CU11+CU12+CU13+CU14+CU15+CU16+CU17+CU18+CU19+CU20+CU21+CU22</f>
        <v>0</v>
      </c>
      <c r="CV10" s="586">
        <f>CV11+CV12+CV13+CV14+CV15+CV16+CV17+CV18+CV19+CV20+CV21+CV22</f>
        <v>0</v>
      </c>
      <c r="CW10" s="586">
        <f>CW11+CW12+CW13+CW14+CW15+CW16+CW17+CW18+CW19+CW20+CW21+CW22</f>
        <v>0</v>
      </c>
      <c r="CX10" s="585">
        <f>Table3[[#This Row], [je93]]+Table3[[#This Row], [je94]]</f>
        <v>0</v>
      </c>
      <c r="CY10" s="586">
        <f>CY11+CY12+CY13+CY14+CY15+CY16+CY17+CY18+CY19+CY20+CY21+CY22</f>
        <v>0</v>
      </c>
      <c r="CZ10" s="586">
        <f>CZ11+CZ12+CZ13+CZ14+CZ15+CZ16+CZ17+CZ18+CZ19+CZ20+CZ21+CZ22</f>
        <v>0</v>
      </c>
      <c r="DA10" s="585">
        <f>Table3[[#This Row], [je96]]+Table3[[#This Row], [je97]]+Table3[[#This Row], [je98]]+Table3[[#This Row], [je99]]+Table3[[#This Row], [je100]]</f>
        <v>0</v>
      </c>
      <c r="DB10" s="586">
        <f>DB11+DB12+DB13+DB14+DB15+DB16+DB17+DB18+DB19+DB20+DB21+DB22</f>
        <v>0</v>
      </c>
      <c r="DC10" s="586">
        <f>DC11+DC12+DC13+DC14+DC15+DC16+DC17+DC18+DC19+DC20+DC21+DC22</f>
        <v>0</v>
      </c>
      <c r="DD10" s="586">
        <f>DD11+DD12+DD13+DD14+DD15+DD16+DD17+DD18+DD19+DD20+DD21+DD22</f>
        <v>0</v>
      </c>
      <c r="DE10" s="586">
        <f>DE11+DE12+DE13+DE14+DE15+DE16+DE17+DE18+DE19+DE20+DE21+DE22</f>
        <v>0</v>
      </c>
      <c r="DF10" s="586">
        <f>DF11+DF12+DF13+DF14+DF15+DF16+DF17+DF18+DF19+DF20+DF21+DF22</f>
        <v>0</v>
      </c>
      <c r="DG10" s="585">
        <f>Table3[[#This Row], [je102]]+Table3[[#This Row], [je103]]+Table3[[#This Row], [je104]]</f>
        <v>0</v>
      </c>
      <c r="DH10" s="586">
        <f>DH11+DH12+DH13+DH14+DH15+DH16+DH17+DH18+DH19+DH20+DH21+DH22</f>
        <v>0</v>
      </c>
      <c r="DI10" s="586">
        <f>DI11+DI12+DI13+DI14+DI15+DI16+DI17+DI18+DI19+DI20+DI21+DI22</f>
        <v>0</v>
      </c>
      <c r="DJ10" s="586">
        <f>DJ11+DJ12+DJ13+DJ14+DJ15+DJ16+DJ17+DJ18+DJ19+DJ20+DJ21+DJ22</f>
        <v>0</v>
      </c>
      <c r="DK10" s="585">
        <f>Table3[[#This Row], [je106]]+Table3[[#This Row], [je107]]+Table3[[#This Row], [je108]]+Table3[[#This Row], [je109]]+Table3[[#This Row], [je110]]</f>
        <v>0</v>
      </c>
      <c r="DL10" s="586">
        <f>DL11+DL12+DL13+DL14+DL15+DL16+DL17+DL18+DL19+DL20+DL21+DL22</f>
        <v>0</v>
      </c>
      <c r="DM10" s="586">
        <f>DM11+DM12+DM13+DM14+DM15+DM16+DM17+DM18+DM19+DM20+DM21+DM22</f>
        <v>0</v>
      </c>
      <c r="DN10" s="586">
        <f>DN11+DN12+DN13+DN14+DN15+DN16+DN17+DN18+DN19+DN20+DN21+DN22</f>
        <v>0</v>
      </c>
      <c r="DO10" s="586">
        <f>DO11+DO12+DO13+DO14+DO15+DO16+DO17+DO18+DO19+DO20+DO21+DO22</f>
        <v>0</v>
      </c>
      <c r="DP10" s="587">
        <f>DP11+DP12+DP13+DP14+DP15+DP16+DP17+DP18+DP19+DP20+DP21+DP22</f>
        <v>0</v>
      </c>
    </row>
    <row customHeight="1" ht="22.5">
      <c r="A11" s="588" t="s">
        <v>276</v>
      </c>
      <c r="B11" s="590"/>
      <c r="C11" s="590"/>
      <c r="D11" s="648" t="s">
        <v>500</v>
      </c>
      <c r="E11" s="648" t="s">
        <v>501</v>
      </c>
      <c r="F11" s="648" t="s">
        <v>502</v>
      </c>
      <c r="G11" s="648" t="s">
        <v>503</v>
      </c>
      <c r="H11" s="648" t="s">
        <v>504</v>
      </c>
      <c r="I11" s="648" t="s">
        <v>505</v>
      </c>
      <c r="J11" s="649" t="s">
        <v>22</v>
      </c>
      <c r="K11" s="585">
        <f>Table3[[#This Row], [je2]]+Table3[[#This Row], [je16]]+Table3[[#This Row], [je44]]+Table3[[#This Row], [je57]]+Table3[[#This Row], [je62]]+Table3[[#This Row], [je75]]+Table3[[#This Row], [je92]]+Table3[[#This Row], [je95]]+Table3[[#This Row], [je101]]+Table3[[#This Row], [je105]]</f>
        <v>57700</v>
      </c>
      <c r="L11" s="585">
        <f>SUM(Table3[[#This Row], [je3]]:Table3[[#This Row], [je15]])</f>
        <v>0</v>
      </c>
      <c r="M11" s="591">
        <v>0</v>
      </c>
      <c r="N11" s="591">
        <v>0</v>
      </c>
      <c r="O11" s="591">
        <v>0</v>
      </c>
      <c r="P11" s="591">
        <v>0</v>
      </c>
      <c r="Q11" s="591">
        <v>0</v>
      </c>
      <c r="R11" s="591">
        <v>0</v>
      </c>
      <c r="S11" s="591">
        <v>0</v>
      </c>
      <c r="T11" s="591">
        <v>0</v>
      </c>
      <c r="U11" s="591">
        <v>0</v>
      </c>
      <c r="V11" s="591">
        <v>0</v>
      </c>
      <c r="W11" s="591">
        <v>0</v>
      </c>
      <c r="X11" s="591">
        <v>0</v>
      </c>
      <c r="Y11" s="591">
        <v>0</v>
      </c>
      <c r="Z11" s="585">
        <f>SUM(Table3[[#This Row], [je17]]:Table3[[#This Row], [je43]])</f>
        <v>57700</v>
      </c>
      <c r="AA11" s="591">
        <v>26700</v>
      </c>
      <c r="AB11" s="591">
        <v>0</v>
      </c>
      <c r="AC11" s="591">
        <v>0</v>
      </c>
      <c r="AD11" s="591">
        <v>0</v>
      </c>
      <c r="AE11" s="591">
        <v>0</v>
      </c>
      <c r="AF11" s="591">
        <v>0</v>
      </c>
      <c r="AG11" s="591">
        <v>6000</v>
      </c>
      <c r="AH11" s="591">
        <v>0</v>
      </c>
      <c r="AI11" s="591">
        <v>0</v>
      </c>
      <c r="AJ11" s="591">
        <v>0</v>
      </c>
      <c r="AK11" s="591">
        <v>0</v>
      </c>
      <c r="AL11" s="591">
        <v>0</v>
      </c>
      <c r="AM11" s="591">
        <v>0</v>
      </c>
      <c r="AN11" s="591">
        <v>0</v>
      </c>
      <c r="AO11" s="591">
        <v>0</v>
      </c>
      <c r="AP11" s="591">
        <v>0</v>
      </c>
      <c r="AQ11" s="591">
        <v>0</v>
      </c>
      <c r="AR11" s="591">
        <v>0</v>
      </c>
      <c r="AS11" s="591">
        <v>0</v>
      </c>
      <c r="AT11" s="591">
        <v>25000</v>
      </c>
      <c r="AU11" s="591">
        <v>0</v>
      </c>
      <c r="AV11" s="591">
        <v>0</v>
      </c>
      <c r="AW11" s="591">
        <v>0</v>
      </c>
      <c r="AX11" s="591">
        <v>0</v>
      </c>
      <c r="AY11" s="591">
        <v>0</v>
      </c>
      <c r="AZ11" s="591">
        <v>0</v>
      </c>
      <c r="BA11" s="591">
        <v>0</v>
      </c>
      <c r="BB11" s="585">
        <f>SUM(Table3[[#This Row], [je45]]:Table3[[#This Row], [je56]])</f>
        <v>0</v>
      </c>
      <c r="BC11" s="591">
        <v>0</v>
      </c>
      <c r="BD11" s="591">
        <v>0</v>
      </c>
      <c r="BE11" s="591">
        <v>0</v>
      </c>
      <c r="BF11" s="591">
        <v>0</v>
      </c>
      <c r="BG11" s="591">
        <v>0</v>
      </c>
      <c r="BH11" s="591">
        <v>0</v>
      </c>
      <c r="BI11" s="591">
        <v>0</v>
      </c>
      <c r="BJ11" s="591">
        <v>0</v>
      </c>
      <c r="BK11" s="591">
        <v>0</v>
      </c>
      <c r="BL11" s="591">
        <v>0</v>
      </c>
      <c r="BM11" s="591">
        <v>0</v>
      </c>
      <c r="BN11" s="591">
        <v>0</v>
      </c>
      <c r="BO11" s="585">
        <f>Table3[[#This Row], [je58]]+Table3[[#This Row], [je59]]+Table3[[#This Row], [je60]]+Table3[[#This Row], [je61]]</f>
        <v>0</v>
      </c>
      <c r="BP11" s="591">
        <v>0</v>
      </c>
      <c r="BQ11" s="591">
        <v>0</v>
      </c>
      <c r="BR11" s="591">
        <v>0</v>
      </c>
      <c r="BS11" s="591">
        <v>0</v>
      </c>
      <c r="BT11" s="585">
        <f>SUM(Table3[[#This Row], [je63]]:Table3[[#This Row], [je74]])</f>
        <v>0</v>
      </c>
      <c r="BU11" s="591">
        <v>0</v>
      </c>
      <c r="BV11" s="591">
        <v>0</v>
      </c>
      <c r="BW11" s="591">
        <v>0</v>
      </c>
      <c r="BX11" s="591">
        <v>0</v>
      </c>
      <c r="BY11" s="591">
        <v>0</v>
      </c>
      <c r="BZ11" s="591">
        <v>0</v>
      </c>
      <c r="CA11" s="591">
        <v>0</v>
      </c>
      <c r="CB11" s="591">
        <v>0</v>
      </c>
      <c r="CC11" s="591">
        <v>0</v>
      </c>
      <c r="CD11" s="591">
        <v>0</v>
      </c>
      <c r="CE11" s="591">
        <v>0</v>
      </c>
      <c r="CF11" s="591">
        <v>0</v>
      </c>
      <c r="CG11" s="585">
        <f>SUM(Table3[[#This Row], [je76]]:Table3[[#This Row], [je91]])</f>
        <v>0</v>
      </c>
      <c r="CH11" s="591">
        <v>0</v>
      </c>
      <c r="CI11" s="591">
        <v>0</v>
      </c>
      <c r="CJ11" s="591">
        <v>0</v>
      </c>
      <c r="CK11" s="591">
        <v>0</v>
      </c>
      <c r="CL11" s="591">
        <v>0</v>
      </c>
      <c r="CM11" s="591">
        <v>0</v>
      </c>
      <c r="CN11" s="591">
        <v>0</v>
      </c>
      <c r="CO11" s="591">
        <v>0</v>
      </c>
      <c r="CP11" s="591">
        <v>0</v>
      </c>
      <c r="CQ11" s="591">
        <v>0</v>
      </c>
      <c r="CR11" s="591">
        <v>0</v>
      </c>
      <c r="CS11" s="591">
        <v>0</v>
      </c>
      <c r="CT11" s="591">
        <v>0</v>
      </c>
      <c r="CU11" s="591">
        <v>0</v>
      </c>
      <c r="CV11" s="591">
        <v>0</v>
      </c>
      <c r="CW11" s="591">
        <v>0</v>
      </c>
      <c r="CX11" s="585">
        <f>Table3[[#This Row], [je93]]+Table3[[#This Row], [je94]]</f>
        <v>0</v>
      </c>
      <c r="CY11" s="591">
        <v>0</v>
      </c>
      <c r="CZ11" s="591">
        <v>0</v>
      </c>
      <c r="DA11" s="585">
        <f>Table3[[#This Row], [je96]]+Table3[[#This Row], [je97]]+Table3[[#This Row], [je98]]+Table3[[#This Row], [je99]]+Table3[[#This Row], [je100]]</f>
        <v>0</v>
      </c>
      <c r="DB11" s="591">
        <v>0</v>
      </c>
      <c r="DC11" s="591">
        <v>0</v>
      </c>
      <c r="DD11" s="591">
        <v>0</v>
      </c>
      <c r="DE11" s="591">
        <v>0</v>
      </c>
      <c r="DF11" s="591">
        <v>0</v>
      </c>
      <c r="DG11" s="585">
        <f>Table3[[#This Row], [je102]]+Table3[[#This Row], [je103]]+Table3[[#This Row], [je104]]</f>
        <v>0</v>
      </c>
      <c r="DH11" s="591">
        <v>0</v>
      </c>
      <c r="DI11" s="591">
        <v>0</v>
      </c>
      <c r="DJ11" s="591">
        <v>0</v>
      </c>
      <c r="DK11" s="585">
        <f>Table3[[#This Row], [je106]]+Table3[[#This Row], [je107]]+Table3[[#This Row], [je108]]+Table3[[#This Row], [je109]]+Table3[[#This Row], [je110]]</f>
        <v>0</v>
      </c>
      <c r="DL11" s="591">
        <v>0</v>
      </c>
      <c r="DM11" s="591">
        <v>0</v>
      </c>
      <c r="DN11" s="591">
        <v>0</v>
      </c>
      <c r="DO11" s="591">
        <v>0</v>
      </c>
      <c r="DP11" s="593">
        <v>0</v>
      </c>
    </row>
    <row customHeight="1" ht="22.5">
      <c r="A12" s="588" t="s">
        <v>276</v>
      </c>
      <c r="B12" s="590"/>
      <c r="C12" s="590"/>
      <c r="D12" s="648" t="s">
        <v>506</v>
      </c>
      <c r="E12" s="648" t="s">
        <v>507</v>
      </c>
      <c r="F12" s="648" t="s">
        <v>502</v>
      </c>
      <c r="G12" s="648" t="s">
        <v>508</v>
      </c>
      <c r="H12" s="648" t="s">
        <v>509</v>
      </c>
      <c r="I12" s="648" t="s">
        <v>505</v>
      </c>
      <c r="J12" s="649" t="s">
        <v>22</v>
      </c>
      <c r="K12" s="585">
        <f>Table3[[#This Row], [je2]]+Table3[[#This Row], [je16]]+Table3[[#This Row], [je44]]+Table3[[#This Row], [je57]]+Table3[[#This Row], [je62]]+Table3[[#This Row], [je75]]+Table3[[#This Row], [je92]]+Table3[[#This Row], [je95]]+Table3[[#This Row], [je101]]+Table3[[#This Row], [je105]]</f>
        <v>134182.05</v>
      </c>
      <c r="L12" s="585">
        <f>SUM(Table3[[#This Row], [je3]]:Table3[[#This Row], [je15]])</f>
        <v>0</v>
      </c>
      <c r="M12" s="591">
        <v>0</v>
      </c>
      <c r="N12" s="591">
        <v>0</v>
      </c>
      <c r="O12" s="591">
        <v>0</v>
      </c>
      <c r="P12" s="591">
        <v>0</v>
      </c>
      <c r="Q12" s="591">
        <v>0</v>
      </c>
      <c r="R12" s="591">
        <v>0</v>
      </c>
      <c r="S12" s="591">
        <v>0</v>
      </c>
      <c r="T12" s="591">
        <v>0</v>
      </c>
      <c r="U12" s="591">
        <v>0</v>
      </c>
      <c r="V12" s="591">
        <v>0</v>
      </c>
      <c r="W12" s="591">
        <v>0</v>
      </c>
      <c r="X12" s="591">
        <v>0</v>
      </c>
      <c r="Y12" s="591">
        <v>0</v>
      </c>
      <c r="Z12" s="585">
        <f>SUM(Table3[[#This Row], [je17]]:Table3[[#This Row], [je43]])</f>
        <v>0</v>
      </c>
      <c r="AA12" s="591">
        <v>0</v>
      </c>
      <c r="AB12" s="591">
        <v>0</v>
      </c>
      <c r="AC12" s="591">
        <v>0</v>
      </c>
      <c r="AD12" s="591">
        <v>0</v>
      </c>
      <c r="AE12" s="591">
        <v>0</v>
      </c>
      <c r="AF12" s="591">
        <v>0</v>
      </c>
      <c r="AG12" s="591">
        <v>0</v>
      </c>
      <c r="AH12" s="591">
        <v>0</v>
      </c>
      <c r="AI12" s="591">
        <v>0</v>
      </c>
      <c r="AJ12" s="591">
        <v>0</v>
      </c>
      <c r="AK12" s="591">
        <v>0</v>
      </c>
      <c r="AL12" s="591">
        <v>0</v>
      </c>
      <c r="AM12" s="591">
        <v>0</v>
      </c>
      <c r="AN12" s="591">
        <v>0</v>
      </c>
      <c r="AO12" s="591">
        <v>0</v>
      </c>
      <c r="AP12" s="591">
        <v>0</v>
      </c>
      <c r="AQ12" s="591">
        <v>0</v>
      </c>
      <c r="AR12" s="591">
        <v>0</v>
      </c>
      <c r="AS12" s="591">
        <v>0</v>
      </c>
      <c r="AT12" s="591">
        <v>0</v>
      </c>
      <c r="AU12" s="591">
        <v>0</v>
      </c>
      <c r="AV12" s="591">
        <v>0</v>
      </c>
      <c r="AW12" s="591">
        <v>0</v>
      </c>
      <c r="AX12" s="591">
        <v>0</v>
      </c>
      <c r="AY12" s="591">
        <v>0</v>
      </c>
      <c r="AZ12" s="591">
        <v>0</v>
      </c>
      <c r="BA12" s="591">
        <v>0</v>
      </c>
      <c r="BB12" s="585">
        <f>SUM(Table3[[#This Row], [je45]]:Table3[[#This Row], [je56]])</f>
        <v>0</v>
      </c>
      <c r="BC12" s="591">
        <v>0</v>
      </c>
      <c r="BD12" s="591">
        <v>0</v>
      </c>
      <c r="BE12" s="591">
        <v>0</v>
      </c>
      <c r="BF12" s="591">
        <v>0</v>
      </c>
      <c r="BG12" s="591">
        <v>0</v>
      </c>
      <c r="BH12" s="591">
        <v>0</v>
      </c>
      <c r="BI12" s="591">
        <v>0</v>
      </c>
      <c r="BJ12" s="591">
        <v>0</v>
      </c>
      <c r="BK12" s="591">
        <v>0</v>
      </c>
      <c r="BL12" s="591">
        <v>0</v>
      </c>
      <c r="BM12" s="591">
        <v>0</v>
      </c>
      <c r="BN12" s="591">
        <v>0</v>
      </c>
      <c r="BO12" s="585">
        <f>Table3[[#This Row], [je58]]+Table3[[#This Row], [je59]]+Table3[[#This Row], [je60]]+Table3[[#This Row], [je61]]</f>
        <v>0</v>
      </c>
      <c r="BP12" s="591">
        <v>0</v>
      </c>
      <c r="BQ12" s="591">
        <v>0</v>
      </c>
      <c r="BR12" s="591">
        <v>0</v>
      </c>
      <c r="BS12" s="591">
        <v>0</v>
      </c>
      <c r="BT12" s="585">
        <f>SUM(Table3[[#This Row], [je63]]:Table3[[#This Row], [je74]])</f>
        <v>0</v>
      </c>
      <c r="BU12" s="591">
        <v>0</v>
      </c>
      <c r="BV12" s="591">
        <v>0</v>
      </c>
      <c r="BW12" s="591">
        <v>0</v>
      </c>
      <c r="BX12" s="591">
        <v>0</v>
      </c>
      <c r="BY12" s="591">
        <v>0</v>
      </c>
      <c r="BZ12" s="591">
        <v>0</v>
      </c>
      <c r="CA12" s="591">
        <v>0</v>
      </c>
      <c r="CB12" s="591">
        <v>0</v>
      </c>
      <c r="CC12" s="591">
        <v>0</v>
      </c>
      <c r="CD12" s="591">
        <v>0</v>
      </c>
      <c r="CE12" s="591">
        <v>0</v>
      </c>
      <c r="CF12" s="591">
        <v>0</v>
      </c>
      <c r="CG12" s="585">
        <f>SUM(Table3[[#This Row], [je76]]:Table3[[#This Row], [je91]])</f>
        <v>134182.05</v>
      </c>
      <c r="CH12" s="591">
        <v>0</v>
      </c>
      <c r="CI12" s="591">
        <v>0</v>
      </c>
      <c r="CJ12" s="591">
        <v>0</v>
      </c>
      <c r="CK12" s="591">
        <v>0</v>
      </c>
      <c r="CL12" s="591">
        <v>0</v>
      </c>
      <c r="CM12" s="591">
        <v>0</v>
      </c>
      <c r="CN12" s="591">
        <v>0</v>
      </c>
      <c r="CO12" s="591">
        <v>134182.05</v>
      </c>
      <c r="CP12" s="591">
        <v>0</v>
      </c>
      <c r="CQ12" s="591">
        <v>0</v>
      </c>
      <c r="CR12" s="591">
        <v>0</v>
      </c>
      <c r="CS12" s="591">
        <v>0</v>
      </c>
      <c r="CT12" s="591">
        <v>0</v>
      </c>
      <c r="CU12" s="591">
        <v>0</v>
      </c>
      <c r="CV12" s="591">
        <v>0</v>
      </c>
      <c r="CW12" s="591">
        <v>0</v>
      </c>
      <c r="CX12" s="585">
        <f>Table3[[#This Row], [je93]]+Table3[[#This Row], [je94]]</f>
        <v>0</v>
      </c>
      <c r="CY12" s="591">
        <v>0</v>
      </c>
      <c r="CZ12" s="591">
        <v>0</v>
      </c>
      <c r="DA12" s="585">
        <f>Table3[[#This Row], [je96]]+Table3[[#This Row], [je97]]+Table3[[#This Row], [je98]]+Table3[[#This Row], [je99]]+Table3[[#This Row], [je100]]</f>
        <v>0</v>
      </c>
      <c r="DB12" s="591">
        <v>0</v>
      </c>
      <c r="DC12" s="591">
        <v>0</v>
      </c>
      <c r="DD12" s="591">
        <v>0</v>
      </c>
      <c r="DE12" s="591">
        <v>0</v>
      </c>
      <c r="DF12" s="591">
        <v>0</v>
      </c>
      <c r="DG12" s="585">
        <f>Table3[[#This Row], [je102]]+Table3[[#This Row], [je103]]+Table3[[#This Row], [je104]]</f>
        <v>0</v>
      </c>
      <c r="DH12" s="591">
        <v>0</v>
      </c>
      <c r="DI12" s="591">
        <v>0</v>
      </c>
      <c r="DJ12" s="591">
        <v>0</v>
      </c>
      <c r="DK12" s="585">
        <f>Table3[[#This Row], [je106]]+Table3[[#This Row], [je107]]+Table3[[#This Row], [je108]]+Table3[[#This Row], [je109]]+Table3[[#This Row], [je110]]</f>
        <v>0</v>
      </c>
      <c r="DL12" s="591">
        <v>0</v>
      </c>
      <c r="DM12" s="591">
        <v>0</v>
      </c>
      <c r="DN12" s="591">
        <v>0</v>
      </c>
      <c r="DO12" s="591">
        <v>0</v>
      </c>
      <c r="DP12" s="593">
        <v>0</v>
      </c>
    </row>
    <row customHeight="1" ht="22.5">
      <c r="A13" s="588" t="s">
        <v>276</v>
      </c>
      <c r="B13" s="590"/>
      <c r="C13" s="590"/>
      <c r="D13" s="648" t="s">
        <v>510</v>
      </c>
      <c r="E13" s="648" t="s">
        <v>511</v>
      </c>
      <c r="F13" s="648" t="s">
        <v>502</v>
      </c>
      <c r="G13" s="648" t="s">
        <v>503</v>
      </c>
      <c r="H13" s="648" t="s">
        <v>504</v>
      </c>
      <c r="I13" s="648" t="s">
        <v>505</v>
      </c>
      <c r="J13" s="649" t="s">
        <v>22</v>
      </c>
      <c r="K13" s="585">
        <f>Table3[[#This Row], [je2]]+Table3[[#This Row], [je16]]+Table3[[#This Row], [je44]]+Table3[[#This Row], [je57]]+Table3[[#This Row], [je62]]+Table3[[#This Row], [je75]]+Table3[[#This Row], [je92]]+Table3[[#This Row], [je95]]+Table3[[#This Row], [je101]]+Table3[[#This Row], [je105]]</f>
        <v>446707.06</v>
      </c>
      <c r="L13" s="585">
        <f>SUM(Table3[[#This Row], [je3]]:Table3[[#This Row], [je15]])</f>
        <v>0</v>
      </c>
      <c r="M13" s="591">
        <v>0</v>
      </c>
      <c r="N13" s="591">
        <v>0</v>
      </c>
      <c r="O13" s="591">
        <v>0</v>
      </c>
      <c r="P13" s="591">
        <v>0</v>
      </c>
      <c r="Q13" s="591">
        <v>0</v>
      </c>
      <c r="R13" s="591">
        <v>0</v>
      </c>
      <c r="S13" s="591">
        <v>0</v>
      </c>
      <c r="T13" s="591">
        <v>0</v>
      </c>
      <c r="U13" s="591">
        <v>0</v>
      </c>
      <c r="V13" s="591">
        <v>0</v>
      </c>
      <c r="W13" s="591">
        <v>0</v>
      </c>
      <c r="X13" s="591">
        <v>0</v>
      </c>
      <c r="Y13" s="591">
        <v>0</v>
      </c>
      <c r="Z13" s="585">
        <f>SUM(Table3[[#This Row], [je17]]:Table3[[#This Row], [je43]])</f>
        <v>446707.06</v>
      </c>
      <c r="AA13" s="591">
        <v>0</v>
      </c>
      <c r="AB13" s="591">
        <v>0</v>
      </c>
      <c r="AC13" s="591">
        <v>0</v>
      </c>
      <c r="AD13" s="591">
        <v>0</v>
      </c>
      <c r="AE13" s="591">
        <v>0</v>
      </c>
      <c r="AF13" s="591">
        <v>0</v>
      </c>
      <c r="AG13" s="591">
        <v>0</v>
      </c>
      <c r="AH13" s="591">
        <v>0</v>
      </c>
      <c r="AI13" s="591">
        <v>0</v>
      </c>
      <c r="AJ13" s="591">
        <v>0</v>
      </c>
      <c r="AK13" s="591">
        <v>0</v>
      </c>
      <c r="AL13" s="591">
        <v>0</v>
      </c>
      <c r="AM13" s="591">
        <v>0</v>
      </c>
      <c r="AN13" s="591">
        <v>0</v>
      </c>
      <c r="AO13" s="591">
        <v>0</v>
      </c>
      <c r="AP13" s="591">
        <v>0</v>
      </c>
      <c r="AQ13" s="591">
        <v>0</v>
      </c>
      <c r="AR13" s="591">
        <v>0</v>
      </c>
      <c r="AS13" s="591">
        <v>384000</v>
      </c>
      <c r="AT13" s="591">
        <v>0</v>
      </c>
      <c r="AU13" s="591">
        <v>0</v>
      </c>
      <c r="AV13" s="591">
        <v>0</v>
      </c>
      <c r="AW13" s="591">
        <v>0</v>
      </c>
      <c r="AX13" s="591">
        <v>0</v>
      </c>
      <c r="AY13" s="591">
        <v>62707.06</v>
      </c>
      <c r="AZ13" s="591">
        <v>0</v>
      </c>
      <c r="BA13" s="591">
        <v>0</v>
      </c>
      <c r="BB13" s="585">
        <f>SUM(Table3[[#This Row], [je45]]:Table3[[#This Row], [je56]])</f>
        <v>0</v>
      </c>
      <c r="BC13" s="591">
        <v>0</v>
      </c>
      <c r="BD13" s="591">
        <v>0</v>
      </c>
      <c r="BE13" s="591">
        <v>0</v>
      </c>
      <c r="BF13" s="591">
        <v>0</v>
      </c>
      <c r="BG13" s="591">
        <v>0</v>
      </c>
      <c r="BH13" s="591">
        <v>0</v>
      </c>
      <c r="BI13" s="591">
        <v>0</v>
      </c>
      <c r="BJ13" s="591">
        <v>0</v>
      </c>
      <c r="BK13" s="591">
        <v>0</v>
      </c>
      <c r="BL13" s="591">
        <v>0</v>
      </c>
      <c r="BM13" s="591">
        <v>0</v>
      </c>
      <c r="BN13" s="591">
        <v>0</v>
      </c>
      <c r="BO13" s="585">
        <f>Table3[[#This Row], [je58]]+Table3[[#This Row], [je59]]+Table3[[#This Row], [je60]]+Table3[[#This Row], [je61]]</f>
        <v>0</v>
      </c>
      <c r="BP13" s="591">
        <v>0</v>
      </c>
      <c r="BQ13" s="591">
        <v>0</v>
      </c>
      <c r="BR13" s="591">
        <v>0</v>
      </c>
      <c r="BS13" s="591">
        <v>0</v>
      </c>
      <c r="BT13" s="585">
        <f>SUM(Table3[[#This Row], [je63]]:Table3[[#This Row], [je74]])</f>
        <v>0</v>
      </c>
      <c r="BU13" s="591">
        <v>0</v>
      </c>
      <c r="BV13" s="591">
        <v>0</v>
      </c>
      <c r="BW13" s="591">
        <v>0</v>
      </c>
      <c r="BX13" s="591">
        <v>0</v>
      </c>
      <c r="BY13" s="591">
        <v>0</v>
      </c>
      <c r="BZ13" s="591">
        <v>0</v>
      </c>
      <c r="CA13" s="591">
        <v>0</v>
      </c>
      <c r="CB13" s="591">
        <v>0</v>
      </c>
      <c r="CC13" s="591">
        <v>0</v>
      </c>
      <c r="CD13" s="591">
        <v>0</v>
      </c>
      <c r="CE13" s="591">
        <v>0</v>
      </c>
      <c r="CF13" s="591">
        <v>0</v>
      </c>
      <c r="CG13" s="585">
        <f>SUM(Table3[[#This Row], [je76]]:Table3[[#This Row], [je91]])</f>
        <v>0</v>
      </c>
      <c r="CH13" s="591">
        <v>0</v>
      </c>
      <c r="CI13" s="591">
        <v>0</v>
      </c>
      <c r="CJ13" s="591">
        <v>0</v>
      </c>
      <c r="CK13" s="591">
        <v>0</v>
      </c>
      <c r="CL13" s="591">
        <v>0</v>
      </c>
      <c r="CM13" s="591">
        <v>0</v>
      </c>
      <c r="CN13" s="591">
        <v>0</v>
      </c>
      <c r="CO13" s="591">
        <v>0</v>
      </c>
      <c r="CP13" s="591">
        <v>0</v>
      </c>
      <c r="CQ13" s="591">
        <v>0</v>
      </c>
      <c r="CR13" s="591">
        <v>0</v>
      </c>
      <c r="CS13" s="591">
        <v>0</v>
      </c>
      <c r="CT13" s="591">
        <v>0</v>
      </c>
      <c r="CU13" s="591">
        <v>0</v>
      </c>
      <c r="CV13" s="591">
        <v>0</v>
      </c>
      <c r="CW13" s="591">
        <v>0</v>
      </c>
      <c r="CX13" s="585">
        <f>Table3[[#This Row], [je93]]+Table3[[#This Row], [je94]]</f>
        <v>0</v>
      </c>
      <c r="CY13" s="591">
        <v>0</v>
      </c>
      <c r="CZ13" s="591">
        <v>0</v>
      </c>
      <c r="DA13" s="585">
        <f>Table3[[#This Row], [je96]]+Table3[[#This Row], [je97]]+Table3[[#This Row], [je98]]+Table3[[#This Row], [je99]]+Table3[[#This Row], [je100]]</f>
        <v>0</v>
      </c>
      <c r="DB13" s="591">
        <v>0</v>
      </c>
      <c r="DC13" s="591">
        <v>0</v>
      </c>
      <c r="DD13" s="591">
        <v>0</v>
      </c>
      <c r="DE13" s="591">
        <v>0</v>
      </c>
      <c r="DF13" s="591">
        <v>0</v>
      </c>
      <c r="DG13" s="585">
        <f>Table3[[#This Row], [je102]]+Table3[[#This Row], [je103]]+Table3[[#This Row], [je104]]</f>
        <v>0</v>
      </c>
      <c r="DH13" s="591">
        <v>0</v>
      </c>
      <c r="DI13" s="591">
        <v>0</v>
      </c>
      <c r="DJ13" s="591">
        <v>0</v>
      </c>
      <c r="DK13" s="585">
        <f>Table3[[#This Row], [je106]]+Table3[[#This Row], [je107]]+Table3[[#This Row], [je108]]+Table3[[#This Row], [je109]]+Table3[[#This Row], [je110]]</f>
        <v>0</v>
      </c>
      <c r="DL13" s="591">
        <v>0</v>
      </c>
      <c r="DM13" s="591">
        <v>0</v>
      </c>
      <c r="DN13" s="591">
        <v>0</v>
      </c>
      <c r="DO13" s="591">
        <v>0</v>
      </c>
      <c r="DP13" s="593">
        <v>0</v>
      </c>
    </row>
    <row customHeight="1" ht="22.5">
      <c r="A14" s="588" t="s">
        <v>276</v>
      </c>
      <c r="B14" s="590"/>
      <c r="C14" s="590"/>
      <c r="D14" s="648" t="s">
        <v>512</v>
      </c>
      <c r="E14" s="648" t="s">
        <v>513</v>
      </c>
      <c r="F14" s="648" t="s">
        <v>502</v>
      </c>
      <c r="G14" s="648" t="s">
        <v>503</v>
      </c>
      <c r="H14" s="648" t="s">
        <v>504</v>
      </c>
      <c r="I14" s="648" t="s">
        <v>505</v>
      </c>
      <c r="J14" s="649" t="s">
        <v>22</v>
      </c>
      <c r="K14" s="585">
        <f>Table3[[#This Row], [je2]]+Table3[[#This Row], [je16]]+Table3[[#This Row], [je44]]+Table3[[#This Row], [je57]]+Table3[[#This Row], [je62]]+Table3[[#This Row], [je75]]+Table3[[#This Row], [je92]]+Table3[[#This Row], [je95]]+Table3[[#This Row], [je101]]+Table3[[#This Row], [je105]]</f>
        <v>799029</v>
      </c>
      <c r="L14" s="585">
        <f>SUM(Table3[[#This Row], [je3]]:Table3[[#This Row], [je15]])</f>
        <v>0</v>
      </c>
      <c r="M14" s="591">
        <v>0</v>
      </c>
      <c r="N14" s="591">
        <v>0</v>
      </c>
      <c r="O14" s="591">
        <v>0</v>
      </c>
      <c r="P14" s="591">
        <v>0</v>
      </c>
      <c r="Q14" s="591">
        <v>0</v>
      </c>
      <c r="R14" s="591">
        <v>0</v>
      </c>
      <c r="S14" s="591">
        <v>0</v>
      </c>
      <c r="T14" s="591">
        <v>0</v>
      </c>
      <c r="U14" s="591">
        <v>0</v>
      </c>
      <c r="V14" s="591">
        <v>0</v>
      </c>
      <c r="W14" s="591">
        <v>0</v>
      </c>
      <c r="X14" s="591">
        <v>0</v>
      </c>
      <c r="Y14" s="591">
        <v>0</v>
      </c>
      <c r="Z14" s="585">
        <f>SUM(Table3[[#This Row], [je17]]:Table3[[#This Row], [je43]])</f>
        <v>799029</v>
      </c>
      <c r="AA14" s="591">
        <v>0</v>
      </c>
      <c r="AB14" s="591">
        <v>0</v>
      </c>
      <c r="AC14" s="591">
        <v>0</v>
      </c>
      <c r="AD14" s="591">
        <v>0</v>
      </c>
      <c r="AE14" s="591">
        <v>0</v>
      </c>
      <c r="AF14" s="591">
        <v>0</v>
      </c>
      <c r="AG14" s="591">
        <v>0</v>
      </c>
      <c r="AH14" s="591">
        <v>0</v>
      </c>
      <c r="AI14" s="591">
        <v>289996</v>
      </c>
      <c r="AJ14" s="591">
        <v>0</v>
      </c>
      <c r="AK14" s="591">
        <v>0</v>
      </c>
      <c r="AL14" s="591">
        <v>144717</v>
      </c>
      <c r="AM14" s="591">
        <v>0</v>
      </c>
      <c r="AN14" s="591">
        <v>0</v>
      </c>
      <c r="AO14" s="591">
        <v>0</v>
      </c>
      <c r="AP14" s="591">
        <v>0</v>
      </c>
      <c r="AQ14" s="591">
        <v>0</v>
      </c>
      <c r="AR14" s="591">
        <v>0</v>
      </c>
      <c r="AS14" s="591">
        <v>0</v>
      </c>
      <c r="AT14" s="591">
        <v>44650</v>
      </c>
      <c r="AU14" s="591">
        <v>0</v>
      </c>
      <c r="AV14" s="591">
        <v>0</v>
      </c>
      <c r="AW14" s="591">
        <v>0</v>
      </c>
      <c r="AX14" s="591">
        <v>0</v>
      </c>
      <c r="AY14" s="591">
        <v>0</v>
      </c>
      <c r="AZ14" s="591">
        <v>0</v>
      </c>
      <c r="BA14" s="591">
        <v>319666</v>
      </c>
      <c r="BB14" s="585">
        <f>SUM(Table3[[#This Row], [je45]]:Table3[[#This Row], [je56]])</f>
        <v>0</v>
      </c>
      <c r="BC14" s="591">
        <v>0</v>
      </c>
      <c r="BD14" s="591">
        <v>0</v>
      </c>
      <c r="BE14" s="591">
        <v>0</v>
      </c>
      <c r="BF14" s="591">
        <v>0</v>
      </c>
      <c r="BG14" s="591">
        <v>0</v>
      </c>
      <c r="BH14" s="591">
        <v>0</v>
      </c>
      <c r="BI14" s="591">
        <v>0</v>
      </c>
      <c r="BJ14" s="591">
        <v>0</v>
      </c>
      <c r="BK14" s="591">
        <v>0</v>
      </c>
      <c r="BL14" s="591">
        <v>0</v>
      </c>
      <c r="BM14" s="591">
        <v>0</v>
      </c>
      <c r="BN14" s="591">
        <v>0</v>
      </c>
      <c r="BO14" s="585">
        <f>Table3[[#This Row], [je58]]+Table3[[#This Row], [je59]]+Table3[[#This Row], [je60]]+Table3[[#This Row], [je61]]</f>
        <v>0</v>
      </c>
      <c r="BP14" s="591">
        <v>0</v>
      </c>
      <c r="BQ14" s="591">
        <v>0</v>
      </c>
      <c r="BR14" s="591">
        <v>0</v>
      </c>
      <c r="BS14" s="591">
        <v>0</v>
      </c>
      <c r="BT14" s="585">
        <f>SUM(Table3[[#This Row], [je63]]:Table3[[#This Row], [je74]])</f>
        <v>0</v>
      </c>
      <c r="BU14" s="591">
        <v>0</v>
      </c>
      <c r="BV14" s="591">
        <v>0</v>
      </c>
      <c r="BW14" s="591">
        <v>0</v>
      </c>
      <c r="BX14" s="591">
        <v>0</v>
      </c>
      <c r="BY14" s="591">
        <v>0</v>
      </c>
      <c r="BZ14" s="591">
        <v>0</v>
      </c>
      <c r="CA14" s="591">
        <v>0</v>
      </c>
      <c r="CB14" s="591">
        <v>0</v>
      </c>
      <c r="CC14" s="591">
        <v>0</v>
      </c>
      <c r="CD14" s="591">
        <v>0</v>
      </c>
      <c r="CE14" s="591">
        <v>0</v>
      </c>
      <c r="CF14" s="591">
        <v>0</v>
      </c>
      <c r="CG14" s="585">
        <f>SUM(Table3[[#This Row], [je76]]:Table3[[#This Row], [je91]])</f>
        <v>0</v>
      </c>
      <c r="CH14" s="591">
        <v>0</v>
      </c>
      <c r="CI14" s="591">
        <v>0</v>
      </c>
      <c r="CJ14" s="591">
        <v>0</v>
      </c>
      <c r="CK14" s="591">
        <v>0</v>
      </c>
      <c r="CL14" s="591">
        <v>0</v>
      </c>
      <c r="CM14" s="591">
        <v>0</v>
      </c>
      <c r="CN14" s="591">
        <v>0</v>
      </c>
      <c r="CO14" s="591">
        <v>0</v>
      </c>
      <c r="CP14" s="591">
        <v>0</v>
      </c>
      <c r="CQ14" s="591">
        <v>0</v>
      </c>
      <c r="CR14" s="591">
        <v>0</v>
      </c>
      <c r="CS14" s="591">
        <v>0</v>
      </c>
      <c r="CT14" s="591">
        <v>0</v>
      </c>
      <c r="CU14" s="591">
        <v>0</v>
      </c>
      <c r="CV14" s="591">
        <v>0</v>
      </c>
      <c r="CW14" s="591">
        <v>0</v>
      </c>
      <c r="CX14" s="585">
        <f>Table3[[#This Row], [je93]]+Table3[[#This Row], [je94]]</f>
        <v>0</v>
      </c>
      <c r="CY14" s="591">
        <v>0</v>
      </c>
      <c r="CZ14" s="591">
        <v>0</v>
      </c>
      <c r="DA14" s="585">
        <f>Table3[[#This Row], [je96]]+Table3[[#This Row], [je97]]+Table3[[#This Row], [je98]]+Table3[[#This Row], [je99]]+Table3[[#This Row], [je100]]</f>
        <v>0</v>
      </c>
      <c r="DB14" s="591">
        <v>0</v>
      </c>
      <c r="DC14" s="591">
        <v>0</v>
      </c>
      <c r="DD14" s="591">
        <v>0</v>
      </c>
      <c r="DE14" s="591">
        <v>0</v>
      </c>
      <c r="DF14" s="591">
        <v>0</v>
      </c>
      <c r="DG14" s="585">
        <f>Table3[[#This Row], [je102]]+Table3[[#This Row], [je103]]+Table3[[#This Row], [je104]]</f>
        <v>0</v>
      </c>
      <c r="DH14" s="591">
        <v>0</v>
      </c>
      <c r="DI14" s="591">
        <v>0</v>
      </c>
      <c r="DJ14" s="591">
        <v>0</v>
      </c>
      <c r="DK14" s="585">
        <f>Table3[[#This Row], [je106]]+Table3[[#This Row], [je107]]+Table3[[#This Row], [je108]]+Table3[[#This Row], [je109]]+Table3[[#This Row], [je110]]</f>
        <v>0</v>
      </c>
      <c r="DL14" s="591">
        <v>0</v>
      </c>
      <c r="DM14" s="591">
        <v>0</v>
      </c>
      <c r="DN14" s="591">
        <v>0</v>
      </c>
      <c r="DO14" s="591">
        <v>0</v>
      </c>
      <c r="DP14" s="593">
        <v>0</v>
      </c>
    </row>
    <row customHeight="1" ht="22.5">
      <c r="A15" s="588" t="s">
        <v>276</v>
      </c>
      <c r="B15" s="590"/>
      <c r="C15" s="590"/>
      <c r="D15" s="648" t="s">
        <v>514</v>
      </c>
      <c r="E15" s="648" t="s">
        <v>515</v>
      </c>
      <c r="F15" s="648" t="s">
        <v>502</v>
      </c>
      <c r="G15" s="648" t="s">
        <v>516</v>
      </c>
      <c r="H15" s="648" t="s">
        <v>517</v>
      </c>
      <c r="I15" s="648" t="s">
        <v>505</v>
      </c>
      <c r="J15" s="649" t="s">
        <v>22</v>
      </c>
      <c r="K15" s="585">
        <f>Table3[[#This Row], [je2]]+Table3[[#This Row], [je16]]+Table3[[#This Row], [je44]]+Table3[[#This Row], [je57]]+Table3[[#This Row], [je62]]+Table3[[#This Row], [je75]]+Table3[[#This Row], [je92]]+Table3[[#This Row], [je95]]+Table3[[#This Row], [je101]]+Table3[[#This Row], [je105]]</f>
        <v>804168</v>
      </c>
      <c r="L15" s="585">
        <f>SUM(Table3[[#This Row], [je3]]:Table3[[#This Row], [je15]])</f>
        <v>0</v>
      </c>
      <c r="M15" s="591">
        <v>0</v>
      </c>
      <c r="N15" s="591">
        <v>0</v>
      </c>
      <c r="O15" s="591">
        <v>0</v>
      </c>
      <c r="P15" s="591">
        <v>0</v>
      </c>
      <c r="Q15" s="591">
        <v>0</v>
      </c>
      <c r="R15" s="591">
        <v>0</v>
      </c>
      <c r="S15" s="591">
        <v>0</v>
      </c>
      <c r="T15" s="591">
        <v>0</v>
      </c>
      <c r="U15" s="591">
        <v>0</v>
      </c>
      <c r="V15" s="591">
        <v>0</v>
      </c>
      <c r="W15" s="591">
        <v>0</v>
      </c>
      <c r="X15" s="591">
        <v>0</v>
      </c>
      <c r="Y15" s="591">
        <v>0</v>
      </c>
      <c r="Z15" s="585">
        <f>SUM(Table3[[#This Row], [je17]]:Table3[[#This Row], [je43]])</f>
        <v>804168</v>
      </c>
      <c r="AA15" s="591">
        <v>0</v>
      </c>
      <c r="AB15" s="591">
        <v>0</v>
      </c>
      <c r="AC15" s="591">
        <v>0</v>
      </c>
      <c r="AD15" s="591">
        <v>0</v>
      </c>
      <c r="AE15" s="591">
        <v>0</v>
      </c>
      <c r="AF15" s="591">
        <v>0</v>
      </c>
      <c r="AG15" s="591">
        <v>0</v>
      </c>
      <c r="AH15" s="591">
        <v>0</v>
      </c>
      <c r="AI15" s="591">
        <v>0</v>
      </c>
      <c r="AJ15" s="591">
        <v>0</v>
      </c>
      <c r="AK15" s="591">
        <v>0</v>
      </c>
      <c r="AL15" s="591">
        <v>0</v>
      </c>
      <c r="AM15" s="591">
        <v>804168</v>
      </c>
      <c r="AN15" s="591">
        <v>0</v>
      </c>
      <c r="AO15" s="591">
        <v>0</v>
      </c>
      <c r="AP15" s="591">
        <v>0</v>
      </c>
      <c r="AQ15" s="591">
        <v>0</v>
      </c>
      <c r="AR15" s="591">
        <v>0</v>
      </c>
      <c r="AS15" s="591">
        <v>0</v>
      </c>
      <c r="AT15" s="591">
        <v>0</v>
      </c>
      <c r="AU15" s="591">
        <v>0</v>
      </c>
      <c r="AV15" s="591">
        <v>0</v>
      </c>
      <c r="AW15" s="591">
        <v>0</v>
      </c>
      <c r="AX15" s="591">
        <v>0</v>
      </c>
      <c r="AY15" s="591">
        <v>0</v>
      </c>
      <c r="AZ15" s="591">
        <v>0</v>
      </c>
      <c r="BA15" s="591">
        <v>0</v>
      </c>
      <c r="BB15" s="585">
        <f>SUM(Table3[[#This Row], [je45]]:Table3[[#This Row], [je56]])</f>
        <v>0</v>
      </c>
      <c r="BC15" s="591">
        <v>0</v>
      </c>
      <c r="BD15" s="591">
        <v>0</v>
      </c>
      <c r="BE15" s="591">
        <v>0</v>
      </c>
      <c r="BF15" s="591">
        <v>0</v>
      </c>
      <c r="BG15" s="591">
        <v>0</v>
      </c>
      <c r="BH15" s="591">
        <v>0</v>
      </c>
      <c r="BI15" s="591">
        <v>0</v>
      </c>
      <c r="BJ15" s="591">
        <v>0</v>
      </c>
      <c r="BK15" s="591">
        <v>0</v>
      </c>
      <c r="BL15" s="591">
        <v>0</v>
      </c>
      <c r="BM15" s="591">
        <v>0</v>
      </c>
      <c r="BN15" s="591">
        <v>0</v>
      </c>
      <c r="BO15" s="585">
        <f>Table3[[#This Row], [je58]]+Table3[[#This Row], [je59]]+Table3[[#This Row], [je60]]+Table3[[#This Row], [je61]]</f>
        <v>0</v>
      </c>
      <c r="BP15" s="591">
        <v>0</v>
      </c>
      <c r="BQ15" s="591">
        <v>0</v>
      </c>
      <c r="BR15" s="591">
        <v>0</v>
      </c>
      <c r="BS15" s="591">
        <v>0</v>
      </c>
      <c r="BT15" s="585">
        <f>SUM(Table3[[#This Row], [je63]]:Table3[[#This Row], [je74]])</f>
        <v>0</v>
      </c>
      <c r="BU15" s="591">
        <v>0</v>
      </c>
      <c r="BV15" s="591">
        <v>0</v>
      </c>
      <c r="BW15" s="591">
        <v>0</v>
      </c>
      <c r="BX15" s="591">
        <v>0</v>
      </c>
      <c r="BY15" s="591">
        <v>0</v>
      </c>
      <c r="BZ15" s="591">
        <v>0</v>
      </c>
      <c r="CA15" s="591">
        <v>0</v>
      </c>
      <c r="CB15" s="591">
        <v>0</v>
      </c>
      <c r="CC15" s="591">
        <v>0</v>
      </c>
      <c r="CD15" s="591">
        <v>0</v>
      </c>
      <c r="CE15" s="591">
        <v>0</v>
      </c>
      <c r="CF15" s="591">
        <v>0</v>
      </c>
      <c r="CG15" s="585">
        <f>SUM(Table3[[#This Row], [je76]]:Table3[[#This Row], [je91]])</f>
        <v>0</v>
      </c>
      <c r="CH15" s="591">
        <v>0</v>
      </c>
      <c r="CI15" s="591">
        <v>0</v>
      </c>
      <c r="CJ15" s="591">
        <v>0</v>
      </c>
      <c r="CK15" s="591">
        <v>0</v>
      </c>
      <c r="CL15" s="591">
        <v>0</v>
      </c>
      <c r="CM15" s="591">
        <v>0</v>
      </c>
      <c r="CN15" s="591">
        <v>0</v>
      </c>
      <c r="CO15" s="591">
        <v>0</v>
      </c>
      <c r="CP15" s="591">
        <v>0</v>
      </c>
      <c r="CQ15" s="591">
        <v>0</v>
      </c>
      <c r="CR15" s="591">
        <v>0</v>
      </c>
      <c r="CS15" s="591">
        <v>0</v>
      </c>
      <c r="CT15" s="591">
        <v>0</v>
      </c>
      <c r="CU15" s="591">
        <v>0</v>
      </c>
      <c r="CV15" s="591">
        <v>0</v>
      </c>
      <c r="CW15" s="591">
        <v>0</v>
      </c>
      <c r="CX15" s="585">
        <f>Table3[[#This Row], [je93]]+Table3[[#This Row], [je94]]</f>
        <v>0</v>
      </c>
      <c r="CY15" s="591">
        <v>0</v>
      </c>
      <c r="CZ15" s="591">
        <v>0</v>
      </c>
      <c r="DA15" s="585">
        <f>Table3[[#This Row], [je96]]+Table3[[#This Row], [je97]]+Table3[[#This Row], [je98]]+Table3[[#This Row], [je99]]+Table3[[#This Row], [je100]]</f>
        <v>0</v>
      </c>
      <c r="DB15" s="591">
        <v>0</v>
      </c>
      <c r="DC15" s="591">
        <v>0</v>
      </c>
      <c r="DD15" s="591">
        <v>0</v>
      </c>
      <c r="DE15" s="591">
        <v>0</v>
      </c>
      <c r="DF15" s="591">
        <v>0</v>
      </c>
      <c r="DG15" s="585">
        <f>Table3[[#This Row], [je102]]+Table3[[#This Row], [je103]]+Table3[[#This Row], [je104]]</f>
        <v>0</v>
      </c>
      <c r="DH15" s="591">
        <v>0</v>
      </c>
      <c r="DI15" s="591">
        <v>0</v>
      </c>
      <c r="DJ15" s="591">
        <v>0</v>
      </c>
      <c r="DK15" s="585">
        <f>Table3[[#This Row], [je106]]+Table3[[#This Row], [je107]]+Table3[[#This Row], [je108]]+Table3[[#This Row], [je109]]+Table3[[#This Row], [je110]]</f>
        <v>0</v>
      </c>
      <c r="DL15" s="591">
        <v>0</v>
      </c>
      <c r="DM15" s="591">
        <v>0</v>
      </c>
      <c r="DN15" s="591">
        <v>0</v>
      </c>
      <c r="DO15" s="591">
        <v>0</v>
      </c>
      <c r="DP15" s="593">
        <v>0</v>
      </c>
    </row>
    <row customHeight="1" ht="22.5">
      <c r="A16" s="588" t="s">
        <v>276</v>
      </c>
      <c r="B16" s="590"/>
      <c r="C16" s="590"/>
      <c r="D16" s="648" t="s">
        <v>518</v>
      </c>
      <c r="E16" s="648" t="s">
        <v>519</v>
      </c>
      <c r="F16" s="648" t="s">
        <v>502</v>
      </c>
      <c r="G16" s="648" t="s">
        <v>516</v>
      </c>
      <c r="H16" s="648" t="s">
        <v>517</v>
      </c>
      <c r="I16" s="648" t="s">
        <v>505</v>
      </c>
      <c r="J16" s="649" t="s">
        <v>22</v>
      </c>
      <c r="K16" s="585">
        <f>Table3[[#This Row], [je2]]+Table3[[#This Row], [je16]]+Table3[[#This Row], [je44]]+Table3[[#This Row], [je57]]+Table3[[#This Row], [je62]]+Table3[[#This Row], [je75]]+Table3[[#This Row], [je92]]+Table3[[#This Row], [je95]]+Table3[[#This Row], [je101]]+Table3[[#This Row], [je105]]</f>
        <v>436708</v>
      </c>
      <c r="L16" s="585">
        <f>SUM(Table3[[#This Row], [je3]]:Table3[[#This Row], [je15]])</f>
        <v>0</v>
      </c>
      <c r="M16" s="591">
        <v>0</v>
      </c>
      <c r="N16" s="591">
        <v>0</v>
      </c>
      <c r="O16" s="591">
        <v>0</v>
      </c>
      <c r="P16" s="591">
        <v>0</v>
      </c>
      <c r="Q16" s="591">
        <v>0</v>
      </c>
      <c r="R16" s="591">
        <v>0</v>
      </c>
      <c r="S16" s="591">
        <v>0</v>
      </c>
      <c r="T16" s="591">
        <v>0</v>
      </c>
      <c r="U16" s="591">
        <v>0</v>
      </c>
      <c r="V16" s="591">
        <v>0</v>
      </c>
      <c r="W16" s="591">
        <v>0</v>
      </c>
      <c r="X16" s="591">
        <v>0</v>
      </c>
      <c r="Y16" s="591">
        <v>0</v>
      </c>
      <c r="Z16" s="585">
        <f>SUM(Table3[[#This Row], [je17]]:Table3[[#This Row], [je43]])</f>
        <v>436708</v>
      </c>
      <c r="AA16" s="591">
        <v>0</v>
      </c>
      <c r="AB16" s="591">
        <v>0</v>
      </c>
      <c r="AC16" s="591">
        <v>0</v>
      </c>
      <c r="AD16" s="591">
        <v>0</v>
      </c>
      <c r="AE16" s="591">
        <v>6708</v>
      </c>
      <c r="AF16" s="591">
        <v>40000</v>
      </c>
      <c r="AG16" s="591">
        <v>0</v>
      </c>
      <c r="AH16" s="591">
        <v>190900</v>
      </c>
      <c r="AI16" s="591">
        <v>199100</v>
      </c>
      <c r="AJ16" s="591">
        <v>0</v>
      </c>
      <c r="AK16" s="591">
        <v>0</v>
      </c>
      <c r="AL16" s="591">
        <v>0</v>
      </c>
      <c r="AM16" s="591">
        <v>0</v>
      </c>
      <c r="AN16" s="591">
        <v>0</v>
      </c>
      <c r="AO16" s="591">
        <v>0</v>
      </c>
      <c r="AP16" s="591">
        <v>0</v>
      </c>
      <c r="AQ16" s="591">
        <v>0</v>
      </c>
      <c r="AR16" s="591">
        <v>0</v>
      </c>
      <c r="AS16" s="591">
        <v>0</v>
      </c>
      <c r="AT16" s="591">
        <v>0</v>
      </c>
      <c r="AU16" s="591">
        <v>0</v>
      </c>
      <c r="AV16" s="591">
        <v>0</v>
      </c>
      <c r="AW16" s="591">
        <v>0</v>
      </c>
      <c r="AX16" s="591">
        <v>0</v>
      </c>
      <c r="AY16" s="591">
        <v>0</v>
      </c>
      <c r="AZ16" s="591">
        <v>0</v>
      </c>
      <c r="BA16" s="591">
        <v>0</v>
      </c>
      <c r="BB16" s="585">
        <f>SUM(Table3[[#This Row], [je45]]:Table3[[#This Row], [je56]])</f>
        <v>0</v>
      </c>
      <c r="BC16" s="591">
        <v>0</v>
      </c>
      <c r="BD16" s="591">
        <v>0</v>
      </c>
      <c r="BE16" s="591">
        <v>0</v>
      </c>
      <c r="BF16" s="591">
        <v>0</v>
      </c>
      <c r="BG16" s="591">
        <v>0</v>
      </c>
      <c r="BH16" s="591">
        <v>0</v>
      </c>
      <c r="BI16" s="591">
        <v>0</v>
      </c>
      <c r="BJ16" s="591">
        <v>0</v>
      </c>
      <c r="BK16" s="591">
        <v>0</v>
      </c>
      <c r="BL16" s="591">
        <v>0</v>
      </c>
      <c r="BM16" s="591">
        <v>0</v>
      </c>
      <c r="BN16" s="591">
        <v>0</v>
      </c>
      <c r="BO16" s="585">
        <f>Table3[[#This Row], [je58]]+Table3[[#This Row], [je59]]+Table3[[#This Row], [je60]]+Table3[[#This Row], [je61]]</f>
        <v>0</v>
      </c>
      <c r="BP16" s="591">
        <v>0</v>
      </c>
      <c r="BQ16" s="591">
        <v>0</v>
      </c>
      <c r="BR16" s="591">
        <v>0</v>
      </c>
      <c r="BS16" s="591">
        <v>0</v>
      </c>
      <c r="BT16" s="585">
        <f>SUM(Table3[[#This Row], [je63]]:Table3[[#This Row], [je74]])</f>
        <v>0</v>
      </c>
      <c r="BU16" s="591">
        <v>0</v>
      </c>
      <c r="BV16" s="591">
        <v>0</v>
      </c>
      <c r="BW16" s="591">
        <v>0</v>
      </c>
      <c r="BX16" s="591">
        <v>0</v>
      </c>
      <c r="BY16" s="591">
        <v>0</v>
      </c>
      <c r="BZ16" s="591">
        <v>0</v>
      </c>
      <c r="CA16" s="591">
        <v>0</v>
      </c>
      <c r="CB16" s="591">
        <v>0</v>
      </c>
      <c r="CC16" s="591">
        <v>0</v>
      </c>
      <c r="CD16" s="591">
        <v>0</v>
      </c>
      <c r="CE16" s="591">
        <v>0</v>
      </c>
      <c r="CF16" s="591">
        <v>0</v>
      </c>
      <c r="CG16" s="585">
        <f>SUM(Table3[[#This Row], [je76]]:Table3[[#This Row], [je91]])</f>
        <v>0</v>
      </c>
      <c r="CH16" s="591">
        <v>0</v>
      </c>
      <c r="CI16" s="591">
        <v>0</v>
      </c>
      <c r="CJ16" s="591">
        <v>0</v>
      </c>
      <c r="CK16" s="591">
        <v>0</v>
      </c>
      <c r="CL16" s="591">
        <v>0</v>
      </c>
      <c r="CM16" s="591">
        <v>0</v>
      </c>
      <c r="CN16" s="591">
        <v>0</v>
      </c>
      <c r="CO16" s="591">
        <v>0</v>
      </c>
      <c r="CP16" s="591">
        <v>0</v>
      </c>
      <c r="CQ16" s="591">
        <v>0</v>
      </c>
      <c r="CR16" s="591">
        <v>0</v>
      </c>
      <c r="CS16" s="591">
        <v>0</v>
      </c>
      <c r="CT16" s="591">
        <v>0</v>
      </c>
      <c r="CU16" s="591">
        <v>0</v>
      </c>
      <c r="CV16" s="591">
        <v>0</v>
      </c>
      <c r="CW16" s="591">
        <v>0</v>
      </c>
      <c r="CX16" s="585">
        <f>Table3[[#This Row], [je93]]+Table3[[#This Row], [je94]]</f>
        <v>0</v>
      </c>
      <c r="CY16" s="591">
        <v>0</v>
      </c>
      <c r="CZ16" s="591">
        <v>0</v>
      </c>
      <c r="DA16" s="585">
        <f>Table3[[#This Row], [je96]]+Table3[[#This Row], [je97]]+Table3[[#This Row], [je98]]+Table3[[#This Row], [je99]]+Table3[[#This Row], [je100]]</f>
        <v>0</v>
      </c>
      <c r="DB16" s="591">
        <v>0</v>
      </c>
      <c r="DC16" s="591">
        <v>0</v>
      </c>
      <c r="DD16" s="591">
        <v>0</v>
      </c>
      <c r="DE16" s="591">
        <v>0</v>
      </c>
      <c r="DF16" s="591">
        <v>0</v>
      </c>
      <c r="DG16" s="585">
        <f>Table3[[#This Row], [je102]]+Table3[[#This Row], [je103]]+Table3[[#This Row], [je104]]</f>
        <v>0</v>
      </c>
      <c r="DH16" s="591">
        <v>0</v>
      </c>
      <c r="DI16" s="591">
        <v>0</v>
      </c>
      <c r="DJ16" s="591">
        <v>0</v>
      </c>
      <c r="DK16" s="585">
        <f>Table3[[#This Row], [je106]]+Table3[[#This Row], [je107]]+Table3[[#This Row], [je108]]+Table3[[#This Row], [je109]]+Table3[[#This Row], [je110]]</f>
        <v>0</v>
      </c>
      <c r="DL16" s="591">
        <v>0</v>
      </c>
      <c r="DM16" s="591">
        <v>0</v>
      </c>
      <c r="DN16" s="591">
        <v>0</v>
      </c>
      <c r="DO16" s="591">
        <v>0</v>
      </c>
      <c r="DP16" s="593">
        <v>0</v>
      </c>
    </row>
    <row customHeight="1" ht="22.5">
      <c r="A17" s="588" t="s">
        <v>276</v>
      </c>
      <c r="B17" s="590"/>
      <c r="C17" s="590"/>
      <c r="D17" s="648" t="s">
        <v>520</v>
      </c>
      <c r="E17" s="648" t="s">
        <v>521</v>
      </c>
      <c r="F17" s="648" t="s">
        <v>502</v>
      </c>
      <c r="G17" s="648" t="s">
        <v>522</v>
      </c>
      <c r="H17" s="648" t="s">
        <v>523</v>
      </c>
      <c r="I17" s="648" t="s">
        <v>505</v>
      </c>
      <c r="J17" s="649" t="s">
        <v>22</v>
      </c>
      <c r="K17" s="585">
        <f>Table3[[#This Row], [je2]]+Table3[[#This Row], [je16]]+Table3[[#This Row], [je44]]+Table3[[#This Row], [je57]]+Table3[[#This Row], [je62]]+Table3[[#This Row], [je75]]+Table3[[#This Row], [je92]]+Table3[[#This Row], [je95]]+Table3[[#This Row], [je101]]+Table3[[#This Row], [je105]]</f>
        <v>285000</v>
      </c>
      <c r="L17" s="585">
        <f>SUM(Table3[[#This Row], [je3]]:Table3[[#This Row], [je15]])</f>
        <v>0</v>
      </c>
      <c r="M17" s="591">
        <v>0</v>
      </c>
      <c r="N17" s="591">
        <v>0</v>
      </c>
      <c r="O17" s="591">
        <v>0</v>
      </c>
      <c r="P17" s="591">
        <v>0</v>
      </c>
      <c r="Q17" s="591">
        <v>0</v>
      </c>
      <c r="R17" s="591">
        <v>0</v>
      </c>
      <c r="S17" s="591">
        <v>0</v>
      </c>
      <c r="T17" s="591">
        <v>0</v>
      </c>
      <c r="U17" s="591">
        <v>0</v>
      </c>
      <c r="V17" s="591">
        <v>0</v>
      </c>
      <c r="W17" s="591">
        <v>0</v>
      </c>
      <c r="X17" s="591">
        <v>0</v>
      </c>
      <c r="Y17" s="591">
        <v>0</v>
      </c>
      <c r="Z17" s="585">
        <f>SUM(Table3[[#This Row], [je17]]:Table3[[#This Row], [je43]])</f>
        <v>285000</v>
      </c>
      <c r="AA17" s="591">
        <v>0</v>
      </c>
      <c r="AB17" s="591">
        <v>0</v>
      </c>
      <c r="AC17" s="591">
        <v>0</v>
      </c>
      <c r="AD17" s="591">
        <v>0</v>
      </c>
      <c r="AE17" s="591">
        <v>0</v>
      </c>
      <c r="AF17" s="591">
        <v>0</v>
      </c>
      <c r="AG17" s="591">
        <v>0</v>
      </c>
      <c r="AH17" s="591">
        <v>0</v>
      </c>
      <c r="AI17" s="591">
        <v>0</v>
      </c>
      <c r="AJ17" s="591">
        <v>0</v>
      </c>
      <c r="AK17" s="591">
        <v>0</v>
      </c>
      <c r="AL17" s="591">
        <v>0</v>
      </c>
      <c r="AM17" s="591">
        <v>0</v>
      </c>
      <c r="AN17" s="591">
        <v>0</v>
      </c>
      <c r="AO17" s="591">
        <v>0</v>
      </c>
      <c r="AP17" s="591">
        <v>0</v>
      </c>
      <c r="AQ17" s="591">
        <v>0</v>
      </c>
      <c r="AR17" s="591">
        <v>0</v>
      </c>
      <c r="AS17" s="591">
        <v>0</v>
      </c>
      <c r="AT17" s="591">
        <v>0</v>
      </c>
      <c r="AU17" s="591">
        <v>285000</v>
      </c>
      <c r="AV17" s="591">
        <v>0</v>
      </c>
      <c r="AW17" s="591">
        <v>0</v>
      </c>
      <c r="AX17" s="591">
        <v>0</v>
      </c>
      <c r="AY17" s="591">
        <v>0</v>
      </c>
      <c r="AZ17" s="591">
        <v>0</v>
      </c>
      <c r="BA17" s="591">
        <v>0</v>
      </c>
      <c r="BB17" s="585">
        <f>SUM(Table3[[#This Row], [je45]]:Table3[[#This Row], [je56]])</f>
        <v>0</v>
      </c>
      <c r="BC17" s="591">
        <v>0</v>
      </c>
      <c r="BD17" s="591">
        <v>0</v>
      </c>
      <c r="BE17" s="591">
        <v>0</v>
      </c>
      <c r="BF17" s="591">
        <v>0</v>
      </c>
      <c r="BG17" s="591">
        <v>0</v>
      </c>
      <c r="BH17" s="591">
        <v>0</v>
      </c>
      <c r="BI17" s="591">
        <v>0</v>
      </c>
      <c r="BJ17" s="591">
        <v>0</v>
      </c>
      <c r="BK17" s="591">
        <v>0</v>
      </c>
      <c r="BL17" s="591">
        <v>0</v>
      </c>
      <c r="BM17" s="591">
        <v>0</v>
      </c>
      <c r="BN17" s="591">
        <v>0</v>
      </c>
      <c r="BO17" s="585">
        <f>Table3[[#This Row], [je58]]+Table3[[#This Row], [je59]]+Table3[[#This Row], [je60]]+Table3[[#This Row], [je61]]</f>
        <v>0</v>
      </c>
      <c r="BP17" s="591">
        <v>0</v>
      </c>
      <c r="BQ17" s="591">
        <v>0</v>
      </c>
      <c r="BR17" s="591">
        <v>0</v>
      </c>
      <c r="BS17" s="591">
        <v>0</v>
      </c>
      <c r="BT17" s="585">
        <f>SUM(Table3[[#This Row], [je63]]:Table3[[#This Row], [je74]])</f>
        <v>0</v>
      </c>
      <c r="BU17" s="591">
        <v>0</v>
      </c>
      <c r="BV17" s="591">
        <v>0</v>
      </c>
      <c r="BW17" s="591">
        <v>0</v>
      </c>
      <c r="BX17" s="591">
        <v>0</v>
      </c>
      <c r="BY17" s="591">
        <v>0</v>
      </c>
      <c r="BZ17" s="591">
        <v>0</v>
      </c>
      <c r="CA17" s="591">
        <v>0</v>
      </c>
      <c r="CB17" s="591">
        <v>0</v>
      </c>
      <c r="CC17" s="591">
        <v>0</v>
      </c>
      <c r="CD17" s="591">
        <v>0</v>
      </c>
      <c r="CE17" s="591">
        <v>0</v>
      </c>
      <c r="CF17" s="591">
        <v>0</v>
      </c>
      <c r="CG17" s="585">
        <f>SUM(Table3[[#This Row], [je76]]:Table3[[#This Row], [je91]])</f>
        <v>0</v>
      </c>
      <c r="CH17" s="591">
        <v>0</v>
      </c>
      <c r="CI17" s="591">
        <v>0</v>
      </c>
      <c r="CJ17" s="591">
        <v>0</v>
      </c>
      <c r="CK17" s="591">
        <v>0</v>
      </c>
      <c r="CL17" s="591">
        <v>0</v>
      </c>
      <c r="CM17" s="591">
        <v>0</v>
      </c>
      <c r="CN17" s="591">
        <v>0</v>
      </c>
      <c r="CO17" s="591">
        <v>0</v>
      </c>
      <c r="CP17" s="591">
        <v>0</v>
      </c>
      <c r="CQ17" s="591">
        <v>0</v>
      </c>
      <c r="CR17" s="591">
        <v>0</v>
      </c>
      <c r="CS17" s="591">
        <v>0</v>
      </c>
      <c r="CT17" s="591">
        <v>0</v>
      </c>
      <c r="CU17" s="591">
        <v>0</v>
      </c>
      <c r="CV17" s="591">
        <v>0</v>
      </c>
      <c r="CW17" s="591">
        <v>0</v>
      </c>
      <c r="CX17" s="585">
        <f>Table3[[#This Row], [je93]]+Table3[[#This Row], [je94]]</f>
        <v>0</v>
      </c>
      <c r="CY17" s="591">
        <v>0</v>
      </c>
      <c r="CZ17" s="591">
        <v>0</v>
      </c>
      <c r="DA17" s="585">
        <f>Table3[[#This Row], [je96]]+Table3[[#This Row], [je97]]+Table3[[#This Row], [je98]]+Table3[[#This Row], [je99]]+Table3[[#This Row], [je100]]</f>
        <v>0</v>
      </c>
      <c r="DB17" s="591">
        <v>0</v>
      </c>
      <c r="DC17" s="591">
        <v>0</v>
      </c>
      <c r="DD17" s="591">
        <v>0</v>
      </c>
      <c r="DE17" s="591">
        <v>0</v>
      </c>
      <c r="DF17" s="591">
        <v>0</v>
      </c>
      <c r="DG17" s="585">
        <f>Table3[[#This Row], [je102]]+Table3[[#This Row], [je103]]+Table3[[#This Row], [je104]]</f>
        <v>0</v>
      </c>
      <c r="DH17" s="591">
        <v>0</v>
      </c>
      <c r="DI17" s="591">
        <v>0</v>
      </c>
      <c r="DJ17" s="591">
        <v>0</v>
      </c>
      <c r="DK17" s="585">
        <f>Table3[[#This Row], [je106]]+Table3[[#This Row], [je107]]+Table3[[#This Row], [je108]]+Table3[[#This Row], [je109]]+Table3[[#This Row], [je110]]</f>
        <v>0</v>
      </c>
      <c r="DL17" s="591">
        <v>0</v>
      </c>
      <c r="DM17" s="591">
        <v>0</v>
      </c>
      <c r="DN17" s="591">
        <v>0</v>
      </c>
      <c r="DO17" s="591">
        <v>0</v>
      </c>
      <c r="DP17" s="593">
        <v>0</v>
      </c>
    </row>
    <row customHeight="1" ht="22.5">
      <c r="A18" s="588" t="s">
        <v>276</v>
      </c>
      <c r="B18" s="590"/>
      <c r="C18" s="590"/>
      <c r="D18" s="648" t="s">
        <v>524</v>
      </c>
      <c r="E18" s="648" t="s">
        <v>525</v>
      </c>
      <c r="F18" s="648" t="s">
        <v>502</v>
      </c>
      <c r="G18" s="648" t="s">
        <v>526</v>
      </c>
      <c r="H18" s="648" t="s">
        <v>527</v>
      </c>
      <c r="I18" s="648" t="s">
        <v>505</v>
      </c>
      <c r="J18" s="649" t="s">
        <v>22</v>
      </c>
      <c r="K18" s="585">
        <f>Table3[[#This Row], [je2]]+Table3[[#This Row], [je16]]+Table3[[#This Row], [je44]]+Table3[[#This Row], [je57]]+Table3[[#This Row], [je62]]+Table3[[#This Row], [je75]]+Table3[[#This Row], [je92]]+Table3[[#This Row], [je95]]+Table3[[#This Row], [je101]]+Table3[[#This Row], [je105]]</f>
        <v>1643510.6</v>
      </c>
      <c r="L18" s="585">
        <f>SUM(Table3[[#This Row], [je3]]:Table3[[#This Row], [je15]])</f>
        <v>1643510.6</v>
      </c>
      <c r="M18" s="591">
        <v>0</v>
      </c>
      <c r="N18" s="591">
        <v>0</v>
      </c>
      <c r="O18" s="591">
        <v>0</v>
      </c>
      <c r="P18" s="591">
        <v>0</v>
      </c>
      <c r="Q18" s="591">
        <v>1643510.6</v>
      </c>
      <c r="R18" s="591">
        <v>0</v>
      </c>
      <c r="S18" s="591">
        <v>0</v>
      </c>
      <c r="T18" s="591">
        <v>0</v>
      </c>
      <c r="U18" s="591">
        <v>0</v>
      </c>
      <c r="V18" s="591">
        <v>0</v>
      </c>
      <c r="W18" s="591">
        <v>0</v>
      </c>
      <c r="X18" s="591">
        <v>0</v>
      </c>
      <c r="Y18" s="591">
        <v>0</v>
      </c>
      <c r="Z18" s="585">
        <f>SUM(Table3[[#This Row], [je17]]:Table3[[#This Row], [je43]])</f>
        <v>0</v>
      </c>
      <c r="AA18" s="591">
        <v>0</v>
      </c>
      <c r="AB18" s="591">
        <v>0</v>
      </c>
      <c r="AC18" s="591">
        <v>0</v>
      </c>
      <c r="AD18" s="591">
        <v>0</v>
      </c>
      <c r="AE18" s="591">
        <v>0</v>
      </c>
      <c r="AF18" s="591">
        <v>0</v>
      </c>
      <c r="AG18" s="591">
        <v>0</v>
      </c>
      <c r="AH18" s="591">
        <v>0</v>
      </c>
      <c r="AI18" s="591">
        <v>0</v>
      </c>
      <c r="AJ18" s="591">
        <v>0</v>
      </c>
      <c r="AK18" s="591">
        <v>0</v>
      </c>
      <c r="AL18" s="591">
        <v>0</v>
      </c>
      <c r="AM18" s="591">
        <v>0</v>
      </c>
      <c r="AN18" s="591">
        <v>0</v>
      </c>
      <c r="AO18" s="591">
        <v>0</v>
      </c>
      <c r="AP18" s="591">
        <v>0</v>
      </c>
      <c r="AQ18" s="591">
        <v>0</v>
      </c>
      <c r="AR18" s="591">
        <v>0</v>
      </c>
      <c r="AS18" s="591">
        <v>0</v>
      </c>
      <c r="AT18" s="591">
        <v>0</v>
      </c>
      <c r="AU18" s="591">
        <v>0</v>
      </c>
      <c r="AV18" s="591">
        <v>0</v>
      </c>
      <c r="AW18" s="591">
        <v>0</v>
      </c>
      <c r="AX18" s="591">
        <v>0</v>
      </c>
      <c r="AY18" s="591">
        <v>0</v>
      </c>
      <c r="AZ18" s="591">
        <v>0</v>
      </c>
      <c r="BA18" s="591">
        <v>0</v>
      </c>
      <c r="BB18" s="585">
        <f>SUM(Table3[[#This Row], [je45]]:Table3[[#This Row], [je56]])</f>
        <v>0</v>
      </c>
      <c r="BC18" s="591">
        <v>0</v>
      </c>
      <c r="BD18" s="591">
        <v>0</v>
      </c>
      <c r="BE18" s="591">
        <v>0</v>
      </c>
      <c r="BF18" s="591">
        <v>0</v>
      </c>
      <c r="BG18" s="591">
        <v>0</v>
      </c>
      <c r="BH18" s="591">
        <v>0</v>
      </c>
      <c r="BI18" s="591">
        <v>0</v>
      </c>
      <c r="BJ18" s="591">
        <v>0</v>
      </c>
      <c r="BK18" s="591">
        <v>0</v>
      </c>
      <c r="BL18" s="591">
        <v>0</v>
      </c>
      <c r="BM18" s="591">
        <v>0</v>
      </c>
      <c r="BN18" s="591">
        <v>0</v>
      </c>
      <c r="BO18" s="585">
        <f>Table3[[#This Row], [je58]]+Table3[[#This Row], [je59]]+Table3[[#This Row], [je60]]+Table3[[#This Row], [je61]]</f>
        <v>0</v>
      </c>
      <c r="BP18" s="591">
        <v>0</v>
      </c>
      <c r="BQ18" s="591">
        <v>0</v>
      </c>
      <c r="BR18" s="591">
        <v>0</v>
      </c>
      <c r="BS18" s="591">
        <v>0</v>
      </c>
      <c r="BT18" s="585">
        <f>SUM(Table3[[#This Row], [je63]]:Table3[[#This Row], [je74]])</f>
        <v>0</v>
      </c>
      <c r="BU18" s="591">
        <v>0</v>
      </c>
      <c r="BV18" s="591">
        <v>0</v>
      </c>
      <c r="BW18" s="591">
        <v>0</v>
      </c>
      <c r="BX18" s="591">
        <v>0</v>
      </c>
      <c r="BY18" s="591">
        <v>0</v>
      </c>
      <c r="BZ18" s="591">
        <v>0</v>
      </c>
      <c r="CA18" s="591">
        <v>0</v>
      </c>
      <c r="CB18" s="591">
        <v>0</v>
      </c>
      <c r="CC18" s="591">
        <v>0</v>
      </c>
      <c r="CD18" s="591">
        <v>0</v>
      </c>
      <c r="CE18" s="591">
        <v>0</v>
      </c>
      <c r="CF18" s="591">
        <v>0</v>
      </c>
      <c r="CG18" s="585">
        <f>SUM(Table3[[#This Row], [je76]]:Table3[[#This Row], [je91]])</f>
        <v>0</v>
      </c>
      <c r="CH18" s="591">
        <v>0</v>
      </c>
      <c r="CI18" s="591">
        <v>0</v>
      </c>
      <c r="CJ18" s="591">
        <v>0</v>
      </c>
      <c r="CK18" s="591">
        <v>0</v>
      </c>
      <c r="CL18" s="591">
        <v>0</v>
      </c>
      <c r="CM18" s="591">
        <v>0</v>
      </c>
      <c r="CN18" s="591">
        <v>0</v>
      </c>
      <c r="CO18" s="591">
        <v>0</v>
      </c>
      <c r="CP18" s="591">
        <v>0</v>
      </c>
      <c r="CQ18" s="591">
        <v>0</v>
      </c>
      <c r="CR18" s="591">
        <v>0</v>
      </c>
      <c r="CS18" s="591">
        <v>0</v>
      </c>
      <c r="CT18" s="591">
        <v>0</v>
      </c>
      <c r="CU18" s="591">
        <v>0</v>
      </c>
      <c r="CV18" s="591">
        <v>0</v>
      </c>
      <c r="CW18" s="591">
        <v>0</v>
      </c>
      <c r="CX18" s="585">
        <f>Table3[[#This Row], [je93]]+Table3[[#This Row], [je94]]</f>
        <v>0</v>
      </c>
      <c r="CY18" s="591">
        <v>0</v>
      </c>
      <c r="CZ18" s="591">
        <v>0</v>
      </c>
      <c r="DA18" s="585">
        <f>Table3[[#This Row], [je96]]+Table3[[#This Row], [je97]]+Table3[[#This Row], [je98]]+Table3[[#This Row], [je99]]+Table3[[#This Row], [je100]]</f>
        <v>0</v>
      </c>
      <c r="DB18" s="591">
        <v>0</v>
      </c>
      <c r="DC18" s="591">
        <v>0</v>
      </c>
      <c r="DD18" s="591">
        <v>0</v>
      </c>
      <c r="DE18" s="591">
        <v>0</v>
      </c>
      <c r="DF18" s="591">
        <v>0</v>
      </c>
      <c r="DG18" s="585">
        <f>Table3[[#This Row], [je102]]+Table3[[#This Row], [je103]]+Table3[[#This Row], [je104]]</f>
        <v>0</v>
      </c>
      <c r="DH18" s="591">
        <v>0</v>
      </c>
      <c r="DI18" s="591">
        <v>0</v>
      </c>
      <c r="DJ18" s="591">
        <v>0</v>
      </c>
      <c r="DK18" s="585">
        <f>Table3[[#This Row], [je106]]+Table3[[#This Row], [je107]]+Table3[[#This Row], [je108]]+Table3[[#This Row], [je109]]+Table3[[#This Row], [je110]]</f>
        <v>0</v>
      </c>
      <c r="DL18" s="591">
        <v>0</v>
      </c>
      <c r="DM18" s="591">
        <v>0</v>
      </c>
      <c r="DN18" s="591">
        <v>0</v>
      </c>
      <c r="DO18" s="591">
        <v>0</v>
      </c>
      <c r="DP18" s="593">
        <v>0</v>
      </c>
    </row>
    <row customHeight="1" ht="22.5">
      <c r="A19" s="588" t="s">
        <v>276</v>
      </c>
      <c r="B19" s="590"/>
      <c r="C19" s="590"/>
      <c r="D19" s="648" t="s">
        <v>528</v>
      </c>
      <c r="E19" s="648" t="s">
        <v>529</v>
      </c>
      <c r="F19" s="648" t="s">
        <v>502</v>
      </c>
      <c r="G19" s="648" t="s">
        <v>530</v>
      </c>
      <c r="H19" s="648" t="s">
        <v>531</v>
      </c>
      <c r="I19" s="648" t="s">
        <v>505</v>
      </c>
      <c r="J19" s="649" t="s">
        <v>22</v>
      </c>
      <c r="K19" s="585">
        <f>Table3[[#This Row], [je2]]+Table3[[#This Row], [je16]]+Table3[[#This Row], [je44]]+Table3[[#This Row], [je57]]+Table3[[#This Row], [je62]]+Table3[[#This Row], [je75]]+Table3[[#This Row], [je92]]+Table3[[#This Row], [je95]]+Table3[[#This Row], [je101]]+Table3[[#This Row], [je105]]</f>
        <v>1500000</v>
      </c>
      <c r="L19" s="585">
        <f>SUM(Table3[[#This Row], [je3]]:Table3[[#This Row], [je15]])</f>
        <v>0</v>
      </c>
      <c r="M19" s="591">
        <v>0</v>
      </c>
      <c r="N19" s="591">
        <v>0</v>
      </c>
      <c r="O19" s="591">
        <v>0</v>
      </c>
      <c r="P19" s="591">
        <v>0</v>
      </c>
      <c r="Q19" s="591">
        <v>0</v>
      </c>
      <c r="R19" s="591">
        <v>0</v>
      </c>
      <c r="S19" s="591">
        <v>0</v>
      </c>
      <c r="T19" s="591">
        <v>0</v>
      </c>
      <c r="U19" s="591">
        <v>0</v>
      </c>
      <c r="V19" s="591">
        <v>0</v>
      </c>
      <c r="W19" s="591">
        <v>0</v>
      </c>
      <c r="X19" s="591">
        <v>0</v>
      </c>
      <c r="Y19" s="591">
        <v>0</v>
      </c>
      <c r="Z19" s="585">
        <f>SUM(Table3[[#This Row], [je17]]:Table3[[#This Row], [je43]])</f>
        <v>1500000</v>
      </c>
      <c r="AA19" s="591">
        <v>0</v>
      </c>
      <c r="AB19" s="591">
        <v>0</v>
      </c>
      <c r="AC19" s="591">
        <v>0</v>
      </c>
      <c r="AD19" s="591">
        <v>0</v>
      </c>
      <c r="AE19" s="591">
        <v>0</v>
      </c>
      <c r="AF19" s="591">
        <v>0</v>
      </c>
      <c r="AG19" s="591">
        <v>0</v>
      </c>
      <c r="AH19" s="591">
        <v>0</v>
      </c>
      <c r="AI19" s="591">
        <v>0</v>
      </c>
      <c r="AJ19" s="591">
        <v>0</v>
      </c>
      <c r="AK19" s="591">
        <v>0</v>
      </c>
      <c r="AL19" s="591">
        <v>1500000</v>
      </c>
      <c r="AM19" s="591">
        <v>0</v>
      </c>
      <c r="AN19" s="591">
        <v>0</v>
      </c>
      <c r="AO19" s="591">
        <v>0</v>
      </c>
      <c r="AP19" s="591">
        <v>0</v>
      </c>
      <c r="AQ19" s="591">
        <v>0</v>
      </c>
      <c r="AR19" s="591">
        <v>0</v>
      </c>
      <c r="AS19" s="591">
        <v>0</v>
      </c>
      <c r="AT19" s="591">
        <v>0</v>
      </c>
      <c r="AU19" s="591">
        <v>0</v>
      </c>
      <c r="AV19" s="591">
        <v>0</v>
      </c>
      <c r="AW19" s="591">
        <v>0</v>
      </c>
      <c r="AX19" s="591">
        <v>0</v>
      </c>
      <c r="AY19" s="591">
        <v>0</v>
      </c>
      <c r="AZ19" s="591">
        <v>0</v>
      </c>
      <c r="BA19" s="591">
        <v>0</v>
      </c>
      <c r="BB19" s="585">
        <f>SUM(Table3[[#This Row], [je45]]:Table3[[#This Row], [je56]])</f>
        <v>0</v>
      </c>
      <c r="BC19" s="591">
        <v>0</v>
      </c>
      <c r="BD19" s="591">
        <v>0</v>
      </c>
      <c r="BE19" s="591">
        <v>0</v>
      </c>
      <c r="BF19" s="591">
        <v>0</v>
      </c>
      <c r="BG19" s="591">
        <v>0</v>
      </c>
      <c r="BH19" s="591">
        <v>0</v>
      </c>
      <c r="BI19" s="591">
        <v>0</v>
      </c>
      <c r="BJ19" s="591">
        <v>0</v>
      </c>
      <c r="BK19" s="591">
        <v>0</v>
      </c>
      <c r="BL19" s="591">
        <v>0</v>
      </c>
      <c r="BM19" s="591">
        <v>0</v>
      </c>
      <c r="BN19" s="591">
        <v>0</v>
      </c>
      <c r="BO19" s="585">
        <f>Table3[[#This Row], [je58]]+Table3[[#This Row], [je59]]+Table3[[#This Row], [je60]]+Table3[[#This Row], [je61]]</f>
        <v>0</v>
      </c>
      <c r="BP19" s="591">
        <v>0</v>
      </c>
      <c r="BQ19" s="591">
        <v>0</v>
      </c>
      <c r="BR19" s="591">
        <v>0</v>
      </c>
      <c r="BS19" s="591">
        <v>0</v>
      </c>
      <c r="BT19" s="585">
        <f>SUM(Table3[[#This Row], [je63]]:Table3[[#This Row], [je74]])</f>
        <v>0</v>
      </c>
      <c r="BU19" s="591">
        <v>0</v>
      </c>
      <c r="BV19" s="591">
        <v>0</v>
      </c>
      <c r="BW19" s="591">
        <v>0</v>
      </c>
      <c r="BX19" s="591">
        <v>0</v>
      </c>
      <c r="BY19" s="591">
        <v>0</v>
      </c>
      <c r="BZ19" s="591">
        <v>0</v>
      </c>
      <c r="CA19" s="591">
        <v>0</v>
      </c>
      <c r="CB19" s="591">
        <v>0</v>
      </c>
      <c r="CC19" s="591">
        <v>0</v>
      </c>
      <c r="CD19" s="591">
        <v>0</v>
      </c>
      <c r="CE19" s="591">
        <v>0</v>
      </c>
      <c r="CF19" s="591">
        <v>0</v>
      </c>
      <c r="CG19" s="585">
        <f>SUM(Table3[[#This Row], [je76]]:Table3[[#This Row], [je91]])</f>
        <v>0</v>
      </c>
      <c r="CH19" s="591">
        <v>0</v>
      </c>
      <c r="CI19" s="591">
        <v>0</v>
      </c>
      <c r="CJ19" s="591">
        <v>0</v>
      </c>
      <c r="CK19" s="591">
        <v>0</v>
      </c>
      <c r="CL19" s="591">
        <v>0</v>
      </c>
      <c r="CM19" s="591">
        <v>0</v>
      </c>
      <c r="CN19" s="591">
        <v>0</v>
      </c>
      <c r="CO19" s="591">
        <v>0</v>
      </c>
      <c r="CP19" s="591">
        <v>0</v>
      </c>
      <c r="CQ19" s="591">
        <v>0</v>
      </c>
      <c r="CR19" s="591">
        <v>0</v>
      </c>
      <c r="CS19" s="591">
        <v>0</v>
      </c>
      <c r="CT19" s="591">
        <v>0</v>
      </c>
      <c r="CU19" s="591">
        <v>0</v>
      </c>
      <c r="CV19" s="591">
        <v>0</v>
      </c>
      <c r="CW19" s="591">
        <v>0</v>
      </c>
      <c r="CX19" s="585">
        <f>Table3[[#This Row], [je93]]+Table3[[#This Row], [je94]]</f>
        <v>0</v>
      </c>
      <c r="CY19" s="591">
        <v>0</v>
      </c>
      <c r="CZ19" s="591">
        <v>0</v>
      </c>
      <c r="DA19" s="585">
        <f>Table3[[#This Row], [je96]]+Table3[[#This Row], [je97]]+Table3[[#This Row], [je98]]+Table3[[#This Row], [je99]]+Table3[[#This Row], [je100]]</f>
        <v>0</v>
      </c>
      <c r="DB19" s="591">
        <v>0</v>
      </c>
      <c r="DC19" s="591">
        <v>0</v>
      </c>
      <c r="DD19" s="591">
        <v>0</v>
      </c>
      <c r="DE19" s="591">
        <v>0</v>
      </c>
      <c r="DF19" s="591">
        <v>0</v>
      </c>
      <c r="DG19" s="585">
        <f>Table3[[#This Row], [je102]]+Table3[[#This Row], [je103]]+Table3[[#This Row], [je104]]</f>
        <v>0</v>
      </c>
      <c r="DH19" s="591">
        <v>0</v>
      </c>
      <c r="DI19" s="591">
        <v>0</v>
      </c>
      <c r="DJ19" s="591">
        <v>0</v>
      </c>
      <c r="DK19" s="585">
        <f>Table3[[#This Row], [je106]]+Table3[[#This Row], [je107]]+Table3[[#This Row], [je108]]+Table3[[#This Row], [je109]]+Table3[[#This Row], [je110]]</f>
        <v>0</v>
      </c>
      <c r="DL19" s="591">
        <v>0</v>
      </c>
      <c r="DM19" s="591">
        <v>0</v>
      </c>
      <c r="DN19" s="591">
        <v>0</v>
      </c>
      <c r="DO19" s="591">
        <v>0</v>
      </c>
      <c r="DP19" s="593">
        <v>0</v>
      </c>
    </row>
    <row customHeight="1" ht="22.5">
      <c r="A20" s="588" t="s">
        <v>276</v>
      </c>
      <c r="B20" s="590"/>
      <c r="C20" s="590"/>
      <c r="D20" s="648" t="s">
        <v>532</v>
      </c>
      <c r="E20" s="648" t="s">
        <v>533</v>
      </c>
      <c r="F20" s="648" t="s">
        <v>502</v>
      </c>
      <c r="G20" s="648" t="s">
        <v>534</v>
      </c>
      <c r="H20" s="648" t="s">
        <v>535</v>
      </c>
      <c r="I20" s="648" t="s">
        <v>505</v>
      </c>
      <c r="J20" s="649" t="s">
        <v>22</v>
      </c>
      <c r="K20" s="585">
        <f>Table3[[#This Row], [je2]]+Table3[[#This Row], [je16]]+Table3[[#This Row], [je44]]+Table3[[#This Row], [je57]]+Table3[[#This Row], [je62]]+Table3[[#This Row], [je75]]+Table3[[#This Row], [je92]]+Table3[[#This Row], [je95]]+Table3[[#This Row], [je101]]+Table3[[#This Row], [je105]]</f>
        <v>289300</v>
      </c>
      <c r="L20" s="585">
        <f>SUM(Table3[[#This Row], [je3]]:Table3[[#This Row], [je15]])</f>
        <v>289300</v>
      </c>
      <c r="M20" s="591">
        <v>0</v>
      </c>
      <c r="N20" s="591">
        <v>0</v>
      </c>
      <c r="O20" s="591">
        <v>0</v>
      </c>
      <c r="P20" s="591">
        <v>0</v>
      </c>
      <c r="Q20" s="591">
        <v>0</v>
      </c>
      <c r="R20" s="591">
        <v>0</v>
      </c>
      <c r="S20" s="591">
        <v>0</v>
      </c>
      <c r="T20" s="591">
        <v>0</v>
      </c>
      <c r="U20" s="591">
        <v>0</v>
      </c>
      <c r="V20" s="591">
        <v>0</v>
      </c>
      <c r="W20" s="591">
        <v>0</v>
      </c>
      <c r="X20" s="591">
        <v>0</v>
      </c>
      <c r="Y20" s="591">
        <v>289300</v>
      </c>
      <c r="Z20" s="585">
        <f>SUM(Table3[[#This Row], [je17]]:Table3[[#This Row], [je43]])</f>
        <v>0</v>
      </c>
      <c r="AA20" s="591">
        <v>0</v>
      </c>
      <c r="AB20" s="591">
        <v>0</v>
      </c>
      <c r="AC20" s="591">
        <v>0</v>
      </c>
      <c r="AD20" s="591">
        <v>0</v>
      </c>
      <c r="AE20" s="591">
        <v>0</v>
      </c>
      <c r="AF20" s="591">
        <v>0</v>
      </c>
      <c r="AG20" s="591">
        <v>0</v>
      </c>
      <c r="AH20" s="591">
        <v>0</v>
      </c>
      <c r="AI20" s="591">
        <v>0</v>
      </c>
      <c r="AJ20" s="591">
        <v>0</v>
      </c>
      <c r="AK20" s="591">
        <v>0</v>
      </c>
      <c r="AL20" s="591">
        <v>0</v>
      </c>
      <c r="AM20" s="591">
        <v>0</v>
      </c>
      <c r="AN20" s="591">
        <v>0</v>
      </c>
      <c r="AO20" s="591">
        <v>0</v>
      </c>
      <c r="AP20" s="591">
        <v>0</v>
      </c>
      <c r="AQ20" s="591">
        <v>0</v>
      </c>
      <c r="AR20" s="591">
        <v>0</v>
      </c>
      <c r="AS20" s="591">
        <v>0</v>
      </c>
      <c r="AT20" s="591">
        <v>0</v>
      </c>
      <c r="AU20" s="591">
        <v>0</v>
      </c>
      <c r="AV20" s="591">
        <v>0</v>
      </c>
      <c r="AW20" s="591">
        <v>0</v>
      </c>
      <c r="AX20" s="591">
        <v>0</v>
      </c>
      <c r="AY20" s="591">
        <v>0</v>
      </c>
      <c r="AZ20" s="591">
        <v>0</v>
      </c>
      <c r="BA20" s="591">
        <v>0</v>
      </c>
      <c r="BB20" s="585">
        <f>SUM(Table3[[#This Row], [je45]]:Table3[[#This Row], [je56]])</f>
        <v>0</v>
      </c>
      <c r="BC20" s="591">
        <v>0</v>
      </c>
      <c r="BD20" s="591">
        <v>0</v>
      </c>
      <c r="BE20" s="591">
        <v>0</v>
      </c>
      <c r="BF20" s="591">
        <v>0</v>
      </c>
      <c r="BG20" s="591">
        <v>0</v>
      </c>
      <c r="BH20" s="591">
        <v>0</v>
      </c>
      <c r="BI20" s="591">
        <v>0</v>
      </c>
      <c r="BJ20" s="591">
        <v>0</v>
      </c>
      <c r="BK20" s="591">
        <v>0</v>
      </c>
      <c r="BL20" s="591">
        <v>0</v>
      </c>
      <c r="BM20" s="591">
        <v>0</v>
      </c>
      <c r="BN20" s="591">
        <v>0</v>
      </c>
      <c r="BO20" s="585">
        <f>Table3[[#This Row], [je58]]+Table3[[#This Row], [je59]]+Table3[[#This Row], [je60]]+Table3[[#This Row], [je61]]</f>
        <v>0</v>
      </c>
      <c r="BP20" s="591">
        <v>0</v>
      </c>
      <c r="BQ20" s="591">
        <v>0</v>
      </c>
      <c r="BR20" s="591">
        <v>0</v>
      </c>
      <c r="BS20" s="591">
        <v>0</v>
      </c>
      <c r="BT20" s="585">
        <f>SUM(Table3[[#This Row], [je63]]:Table3[[#This Row], [je74]])</f>
        <v>0</v>
      </c>
      <c r="BU20" s="591">
        <v>0</v>
      </c>
      <c r="BV20" s="591">
        <v>0</v>
      </c>
      <c r="BW20" s="591">
        <v>0</v>
      </c>
      <c r="BX20" s="591">
        <v>0</v>
      </c>
      <c r="BY20" s="591">
        <v>0</v>
      </c>
      <c r="BZ20" s="591">
        <v>0</v>
      </c>
      <c r="CA20" s="591">
        <v>0</v>
      </c>
      <c r="CB20" s="591">
        <v>0</v>
      </c>
      <c r="CC20" s="591">
        <v>0</v>
      </c>
      <c r="CD20" s="591">
        <v>0</v>
      </c>
      <c r="CE20" s="591">
        <v>0</v>
      </c>
      <c r="CF20" s="591">
        <v>0</v>
      </c>
      <c r="CG20" s="585">
        <f>SUM(Table3[[#This Row], [je76]]:Table3[[#This Row], [je91]])</f>
        <v>0</v>
      </c>
      <c r="CH20" s="591">
        <v>0</v>
      </c>
      <c r="CI20" s="591">
        <v>0</v>
      </c>
      <c r="CJ20" s="591">
        <v>0</v>
      </c>
      <c r="CK20" s="591">
        <v>0</v>
      </c>
      <c r="CL20" s="591">
        <v>0</v>
      </c>
      <c r="CM20" s="591">
        <v>0</v>
      </c>
      <c r="CN20" s="591">
        <v>0</v>
      </c>
      <c r="CO20" s="591">
        <v>0</v>
      </c>
      <c r="CP20" s="591">
        <v>0</v>
      </c>
      <c r="CQ20" s="591">
        <v>0</v>
      </c>
      <c r="CR20" s="591">
        <v>0</v>
      </c>
      <c r="CS20" s="591">
        <v>0</v>
      </c>
      <c r="CT20" s="591">
        <v>0</v>
      </c>
      <c r="CU20" s="591">
        <v>0</v>
      </c>
      <c r="CV20" s="591">
        <v>0</v>
      </c>
      <c r="CW20" s="591">
        <v>0</v>
      </c>
      <c r="CX20" s="585">
        <f>Table3[[#This Row], [je93]]+Table3[[#This Row], [je94]]</f>
        <v>0</v>
      </c>
      <c r="CY20" s="591">
        <v>0</v>
      </c>
      <c r="CZ20" s="591">
        <v>0</v>
      </c>
      <c r="DA20" s="585">
        <f>Table3[[#This Row], [je96]]+Table3[[#This Row], [je97]]+Table3[[#This Row], [je98]]+Table3[[#This Row], [je99]]+Table3[[#This Row], [je100]]</f>
        <v>0</v>
      </c>
      <c r="DB20" s="591">
        <v>0</v>
      </c>
      <c r="DC20" s="591">
        <v>0</v>
      </c>
      <c r="DD20" s="591">
        <v>0</v>
      </c>
      <c r="DE20" s="591">
        <v>0</v>
      </c>
      <c r="DF20" s="591">
        <v>0</v>
      </c>
      <c r="DG20" s="585">
        <f>Table3[[#This Row], [je102]]+Table3[[#This Row], [je103]]+Table3[[#This Row], [je104]]</f>
        <v>0</v>
      </c>
      <c r="DH20" s="591">
        <v>0</v>
      </c>
      <c r="DI20" s="591">
        <v>0</v>
      </c>
      <c r="DJ20" s="591">
        <v>0</v>
      </c>
      <c r="DK20" s="585">
        <f>Table3[[#This Row], [je106]]+Table3[[#This Row], [je107]]+Table3[[#This Row], [je108]]+Table3[[#This Row], [je109]]+Table3[[#This Row], [je110]]</f>
        <v>0</v>
      </c>
      <c r="DL20" s="591">
        <v>0</v>
      </c>
      <c r="DM20" s="591">
        <v>0</v>
      </c>
      <c r="DN20" s="591">
        <v>0</v>
      </c>
      <c r="DO20" s="591">
        <v>0</v>
      </c>
      <c r="DP20" s="593">
        <v>0</v>
      </c>
    </row>
    <row customHeight="1" ht="22.5">
      <c r="A21" s="588" t="s">
        <v>276</v>
      </c>
      <c r="B21" s="590"/>
      <c r="C21" s="590"/>
      <c r="D21" s="648" t="s">
        <v>536</v>
      </c>
      <c r="E21" s="648" t="s">
        <v>537</v>
      </c>
      <c r="F21" s="648" t="s">
        <v>502</v>
      </c>
      <c r="G21" s="648" t="s">
        <v>538</v>
      </c>
      <c r="H21" s="648" t="s">
        <v>539</v>
      </c>
      <c r="I21" s="648" t="s">
        <v>505</v>
      </c>
      <c r="J21" s="649" t="s">
        <v>22</v>
      </c>
      <c r="K21" s="585">
        <f>Table3[[#This Row], [je2]]+Table3[[#This Row], [je16]]+Table3[[#This Row], [je44]]+Table3[[#This Row], [je57]]+Table3[[#This Row], [je62]]+Table3[[#This Row], [je75]]+Table3[[#This Row], [je92]]+Table3[[#This Row], [je95]]+Table3[[#This Row], [je101]]+Table3[[#This Row], [je105]]</f>
        <v>113500</v>
      </c>
      <c r="L21" s="585">
        <f>SUM(Table3[[#This Row], [je3]]:Table3[[#This Row], [je15]])</f>
        <v>113500</v>
      </c>
      <c r="M21" s="591">
        <v>0</v>
      </c>
      <c r="N21" s="591">
        <v>0</v>
      </c>
      <c r="O21" s="591">
        <v>0</v>
      </c>
      <c r="P21" s="591">
        <v>0</v>
      </c>
      <c r="Q21" s="591">
        <v>0</v>
      </c>
      <c r="R21" s="591">
        <v>0</v>
      </c>
      <c r="S21" s="591">
        <v>0</v>
      </c>
      <c r="T21" s="591">
        <v>0</v>
      </c>
      <c r="U21" s="591">
        <v>0</v>
      </c>
      <c r="V21" s="591">
        <v>0</v>
      </c>
      <c r="W21" s="591">
        <v>0</v>
      </c>
      <c r="X21" s="591">
        <v>0</v>
      </c>
      <c r="Y21" s="591">
        <v>113500</v>
      </c>
      <c r="Z21" s="585">
        <f>SUM(Table3[[#This Row], [je17]]:Table3[[#This Row], [je43]])</f>
        <v>0</v>
      </c>
      <c r="AA21" s="591">
        <v>0</v>
      </c>
      <c r="AB21" s="591">
        <v>0</v>
      </c>
      <c r="AC21" s="591">
        <v>0</v>
      </c>
      <c r="AD21" s="591">
        <v>0</v>
      </c>
      <c r="AE21" s="591">
        <v>0</v>
      </c>
      <c r="AF21" s="591">
        <v>0</v>
      </c>
      <c r="AG21" s="591">
        <v>0</v>
      </c>
      <c r="AH21" s="591">
        <v>0</v>
      </c>
      <c r="AI21" s="591">
        <v>0</v>
      </c>
      <c r="AJ21" s="591">
        <v>0</v>
      </c>
      <c r="AK21" s="591">
        <v>0</v>
      </c>
      <c r="AL21" s="591">
        <v>0</v>
      </c>
      <c r="AM21" s="591">
        <v>0</v>
      </c>
      <c r="AN21" s="591">
        <v>0</v>
      </c>
      <c r="AO21" s="591">
        <v>0</v>
      </c>
      <c r="AP21" s="591">
        <v>0</v>
      </c>
      <c r="AQ21" s="591">
        <v>0</v>
      </c>
      <c r="AR21" s="591">
        <v>0</v>
      </c>
      <c r="AS21" s="591">
        <v>0</v>
      </c>
      <c r="AT21" s="591">
        <v>0</v>
      </c>
      <c r="AU21" s="591">
        <v>0</v>
      </c>
      <c r="AV21" s="591">
        <v>0</v>
      </c>
      <c r="AW21" s="591">
        <v>0</v>
      </c>
      <c r="AX21" s="591">
        <v>0</v>
      </c>
      <c r="AY21" s="591">
        <v>0</v>
      </c>
      <c r="AZ21" s="591">
        <v>0</v>
      </c>
      <c r="BA21" s="591">
        <v>0</v>
      </c>
      <c r="BB21" s="585">
        <f>SUM(Table3[[#This Row], [je45]]:Table3[[#This Row], [je56]])</f>
        <v>0</v>
      </c>
      <c r="BC21" s="591">
        <v>0</v>
      </c>
      <c r="BD21" s="591">
        <v>0</v>
      </c>
      <c r="BE21" s="591">
        <v>0</v>
      </c>
      <c r="BF21" s="591">
        <v>0</v>
      </c>
      <c r="BG21" s="591">
        <v>0</v>
      </c>
      <c r="BH21" s="591">
        <v>0</v>
      </c>
      <c r="BI21" s="591">
        <v>0</v>
      </c>
      <c r="BJ21" s="591">
        <v>0</v>
      </c>
      <c r="BK21" s="591">
        <v>0</v>
      </c>
      <c r="BL21" s="591">
        <v>0</v>
      </c>
      <c r="BM21" s="591">
        <v>0</v>
      </c>
      <c r="BN21" s="591">
        <v>0</v>
      </c>
      <c r="BO21" s="585">
        <f>Table3[[#This Row], [je58]]+Table3[[#This Row], [je59]]+Table3[[#This Row], [je60]]+Table3[[#This Row], [je61]]</f>
        <v>0</v>
      </c>
      <c r="BP21" s="591">
        <v>0</v>
      </c>
      <c r="BQ21" s="591">
        <v>0</v>
      </c>
      <c r="BR21" s="591">
        <v>0</v>
      </c>
      <c r="BS21" s="591">
        <v>0</v>
      </c>
      <c r="BT21" s="585">
        <f>SUM(Table3[[#This Row], [je63]]:Table3[[#This Row], [je74]])</f>
        <v>0</v>
      </c>
      <c r="BU21" s="591">
        <v>0</v>
      </c>
      <c r="BV21" s="591">
        <v>0</v>
      </c>
      <c r="BW21" s="591">
        <v>0</v>
      </c>
      <c r="BX21" s="591">
        <v>0</v>
      </c>
      <c r="BY21" s="591">
        <v>0</v>
      </c>
      <c r="BZ21" s="591">
        <v>0</v>
      </c>
      <c r="CA21" s="591">
        <v>0</v>
      </c>
      <c r="CB21" s="591">
        <v>0</v>
      </c>
      <c r="CC21" s="591">
        <v>0</v>
      </c>
      <c r="CD21" s="591">
        <v>0</v>
      </c>
      <c r="CE21" s="591">
        <v>0</v>
      </c>
      <c r="CF21" s="591">
        <v>0</v>
      </c>
      <c r="CG21" s="585">
        <f>SUM(Table3[[#This Row], [je76]]:Table3[[#This Row], [je91]])</f>
        <v>0</v>
      </c>
      <c r="CH21" s="591">
        <v>0</v>
      </c>
      <c r="CI21" s="591">
        <v>0</v>
      </c>
      <c r="CJ21" s="591">
        <v>0</v>
      </c>
      <c r="CK21" s="591">
        <v>0</v>
      </c>
      <c r="CL21" s="591">
        <v>0</v>
      </c>
      <c r="CM21" s="591">
        <v>0</v>
      </c>
      <c r="CN21" s="591">
        <v>0</v>
      </c>
      <c r="CO21" s="591">
        <v>0</v>
      </c>
      <c r="CP21" s="591">
        <v>0</v>
      </c>
      <c r="CQ21" s="591">
        <v>0</v>
      </c>
      <c r="CR21" s="591">
        <v>0</v>
      </c>
      <c r="CS21" s="591">
        <v>0</v>
      </c>
      <c r="CT21" s="591">
        <v>0</v>
      </c>
      <c r="CU21" s="591">
        <v>0</v>
      </c>
      <c r="CV21" s="591">
        <v>0</v>
      </c>
      <c r="CW21" s="591">
        <v>0</v>
      </c>
      <c r="CX21" s="585">
        <f>Table3[[#This Row], [je93]]+Table3[[#This Row], [je94]]</f>
        <v>0</v>
      </c>
      <c r="CY21" s="591">
        <v>0</v>
      </c>
      <c r="CZ21" s="591">
        <v>0</v>
      </c>
      <c r="DA21" s="585">
        <f>Table3[[#This Row], [je96]]+Table3[[#This Row], [je97]]+Table3[[#This Row], [je98]]+Table3[[#This Row], [je99]]+Table3[[#This Row], [je100]]</f>
        <v>0</v>
      </c>
      <c r="DB21" s="591">
        <v>0</v>
      </c>
      <c r="DC21" s="591">
        <v>0</v>
      </c>
      <c r="DD21" s="591">
        <v>0</v>
      </c>
      <c r="DE21" s="591">
        <v>0</v>
      </c>
      <c r="DF21" s="591">
        <v>0</v>
      </c>
      <c r="DG21" s="585">
        <f>Table3[[#This Row], [je102]]+Table3[[#This Row], [je103]]+Table3[[#This Row], [je104]]</f>
        <v>0</v>
      </c>
      <c r="DH21" s="591">
        <v>0</v>
      </c>
      <c r="DI21" s="591">
        <v>0</v>
      </c>
      <c r="DJ21" s="591">
        <v>0</v>
      </c>
      <c r="DK21" s="585">
        <f>Table3[[#This Row], [je106]]+Table3[[#This Row], [je107]]+Table3[[#This Row], [je108]]+Table3[[#This Row], [je109]]+Table3[[#This Row], [je110]]</f>
        <v>0</v>
      </c>
      <c r="DL21" s="591">
        <v>0</v>
      </c>
      <c r="DM21" s="591">
        <v>0</v>
      </c>
      <c r="DN21" s="591">
        <v>0</v>
      </c>
      <c r="DO21" s="591">
        <v>0</v>
      </c>
      <c r="DP21" s="593">
        <v>0</v>
      </c>
    </row>
    <row customHeight="1" ht="22.5">
      <c r="A22" s="588" t="s">
        <v>276</v>
      </c>
      <c r="B22" s="590"/>
      <c r="C22" s="590"/>
      <c r="D22" s="648" t="s">
        <v>540</v>
      </c>
      <c r="E22" s="648" t="s">
        <v>541</v>
      </c>
      <c r="F22" s="648" t="s">
        <v>502</v>
      </c>
      <c r="G22" s="648" t="s">
        <v>542</v>
      </c>
      <c r="H22" s="648" t="s">
        <v>543</v>
      </c>
      <c r="I22" s="648" t="s">
        <v>505</v>
      </c>
      <c r="J22" s="649" t="s">
        <v>22</v>
      </c>
      <c r="K22" s="585">
        <f>Table3[[#This Row], [je2]]+Table3[[#This Row], [je16]]+Table3[[#This Row], [je44]]+Table3[[#This Row], [je57]]+Table3[[#This Row], [je62]]+Table3[[#This Row], [je75]]+Table3[[#This Row], [je92]]+Table3[[#This Row], [je95]]+Table3[[#This Row], [je101]]+Table3[[#This Row], [je105]]</f>
        <v>837900</v>
      </c>
      <c r="L22" s="585">
        <f>SUM(Table3[[#This Row], [je3]]:Table3[[#This Row], [je15]])</f>
        <v>837900</v>
      </c>
      <c r="M22" s="591">
        <v>0</v>
      </c>
      <c r="N22" s="591">
        <v>0</v>
      </c>
      <c r="O22" s="591">
        <v>0</v>
      </c>
      <c r="P22" s="591">
        <v>0</v>
      </c>
      <c r="Q22" s="591">
        <v>0</v>
      </c>
      <c r="R22" s="591">
        <v>0</v>
      </c>
      <c r="S22" s="591">
        <v>0</v>
      </c>
      <c r="T22" s="591">
        <v>0</v>
      </c>
      <c r="U22" s="591">
        <v>0</v>
      </c>
      <c r="V22" s="591">
        <v>0</v>
      </c>
      <c r="W22" s="591">
        <v>0</v>
      </c>
      <c r="X22" s="591">
        <v>0</v>
      </c>
      <c r="Y22" s="591">
        <v>837900</v>
      </c>
      <c r="Z22" s="585">
        <f>SUM(Table3[[#This Row], [je17]]:Table3[[#This Row], [je43]])</f>
        <v>0</v>
      </c>
      <c r="AA22" s="591">
        <v>0</v>
      </c>
      <c r="AB22" s="591">
        <v>0</v>
      </c>
      <c r="AC22" s="591">
        <v>0</v>
      </c>
      <c r="AD22" s="591">
        <v>0</v>
      </c>
      <c r="AE22" s="591">
        <v>0</v>
      </c>
      <c r="AF22" s="591">
        <v>0</v>
      </c>
      <c r="AG22" s="591">
        <v>0</v>
      </c>
      <c r="AH22" s="591">
        <v>0</v>
      </c>
      <c r="AI22" s="591">
        <v>0</v>
      </c>
      <c r="AJ22" s="591">
        <v>0</v>
      </c>
      <c r="AK22" s="591">
        <v>0</v>
      </c>
      <c r="AL22" s="591">
        <v>0</v>
      </c>
      <c r="AM22" s="591">
        <v>0</v>
      </c>
      <c r="AN22" s="591">
        <v>0</v>
      </c>
      <c r="AO22" s="591">
        <v>0</v>
      </c>
      <c r="AP22" s="591">
        <v>0</v>
      </c>
      <c r="AQ22" s="591">
        <v>0</v>
      </c>
      <c r="AR22" s="591">
        <v>0</v>
      </c>
      <c r="AS22" s="591">
        <v>0</v>
      </c>
      <c r="AT22" s="591">
        <v>0</v>
      </c>
      <c r="AU22" s="591">
        <v>0</v>
      </c>
      <c r="AV22" s="591">
        <v>0</v>
      </c>
      <c r="AW22" s="591">
        <v>0</v>
      </c>
      <c r="AX22" s="591">
        <v>0</v>
      </c>
      <c r="AY22" s="591">
        <v>0</v>
      </c>
      <c r="AZ22" s="591">
        <v>0</v>
      </c>
      <c r="BA22" s="591">
        <v>0</v>
      </c>
      <c r="BB22" s="585">
        <f>SUM(Table3[[#This Row], [je45]]:Table3[[#This Row], [je56]])</f>
        <v>0</v>
      </c>
      <c r="BC22" s="591">
        <v>0</v>
      </c>
      <c r="BD22" s="591">
        <v>0</v>
      </c>
      <c r="BE22" s="591">
        <v>0</v>
      </c>
      <c r="BF22" s="591">
        <v>0</v>
      </c>
      <c r="BG22" s="591">
        <v>0</v>
      </c>
      <c r="BH22" s="591">
        <v>0</v>
      </c>
      <c r="BI22" s="591">
        <v>0</v>
      </c>
      <c r="BJ22" s="591">
        <v>0</v>
      </c>
      <c r="BK22" s="591">
        <v>0</v>
      </c>
      <c r="BL22" s="591">
        <v>0</v>
      </c>
      <c r="BM22" s="591">
        <v>0</v>
      </c>
      <c r="BN22" s="591">
        <v>0</v>
      </c>
      <c r="BO22" s="585">
        <f>Table3[[#This Row], [je58]]+Table3[[#This Row], [je59]]+Table3[[#This Row], [je60]]+Table3[[#This Row], [je61]]</f>
        <v>0</v>
      </c>
      <c r="BP22" s="591">
        <v>0</v>
      </c>
      <c r="BQ22" s="591">
        <v>0</v>
      </c>
      <c r="BR22" s="591">
        <v>0</v>
      </c>
      <c r="BS22" s="591">
        <v>0</v>
      </c>
      <c r="BT22" s="585">
        <f>SUM(Table3[[#This Row], [je63]]:Table3[[#This Row], [je74]])</f>
        <v>0</v>
      </c>
      <c r="BU22" s="591">
        <v>0</v>
      </c>
      <c r="BV22" s="591">
        <v>0</v>
      </c>
      <c r="BW22" s="591">
        <v>0</v>
      </c>
      <c r="BX22" s="591">
        <v>0</v>
      </c>
      <c r="BY22" s="591">
        <v>0</v>
      </c>
      <c r="BZ22" s="591">
        <v>0</v>
      </c>
      <c r="CA22" s="591">
        <v>0</v>
      </c>
      <c r="CB22" s="591">
        <v>0</v>
      </c>
      <c r="CC22" s="591">
        <v>0</v>
      </c>
      <c r="CD22" s="591">
        <v>0</v>
      </c>
      <c r="CE22" s="591">
        <v>0</v>
      </c>
      <c r="CF22" s="591">
        <v>0</v>
      </c>
      <c r="CG22" s="585">
        <f>SUM(Table3[[#This Row], [je76]]:Table3[[#This Row], [je91]])</f>
        <v>0</v>
      </c>
      <c r="CH22" s="591">
        <v>0</v>
      </c>
      <c r="CI22" s="591">
        <v>0</v>
      </c>
      <c r="CJ22" s="591">
        <v>0</v>
      </c>
      <c r="CK22" s="591">
        <v>0</v>
      </c>
      <c r="CL22" s="591">
        <v>0</v>
      </c>
      <c r="CM22" s="591">
        <v>0</v>
      </c>
      <c r="CN22" s="591">
        <v>0</v>
      </c>
      <c r="CO22" s="591">
        <v>0</v>
      </c>
      <c r="CP22" s="591">
        <v>0</v>
      </c>
      <c r="CQ22" s="591">
        <v>0</v>
      </c>
      <c r="CR22" s="591">
        <v>0</v>
      </c>
      <c r="CS22" s="591">
        <v>0</v>
      </c>
      <c r="CT22" s="591">
        <v>0</v>
      </c>
      <c r="CU22" s="591">
        <v>0</v>
      </c>
      <c r="CV22" s="591">
        <v>0</v>
      </c>
      <c r="CW22" s="591">
        <v>0</v>
      </c>
      <c r="CX22" s="585">
        <f>Table3[[#This Row], [je93]]+Table3[[#This Row], [je94]]</f>
        <v>0</v>
      </c>
      <c r="CY22" s="591">
        <v>0</v>
      </c>
      <c r="CZ22" s="591">
        <v>0</v>
      </c>
      <c r="DA22" s="585">
        <f>Table3[[#This Row], [je96]]+Table3[[#This Row], [je97]]+Table3[[#This Row], [je98]]+Table3[[#This Row], [je99]]+Table3[[#This Row], [je100]]</f>
        <v>0</v>
      </c>
      <c r="DB22" s="591">
        <v>0</v>
      </c>
      <c r="DC22" s="591">
        <v>0</v>
      </c>
      <c r="DD22" s="591">
        <v>0</v>
      </c>
      <c r="DE22" s="591">
        <v>0</v>
      </c>
      <c r="DF22" s="591">
        <v>0</v>
      </c>
      <c r="DG22" s="585">
        <f>Table3[[#This Row], [je102]]+Table3[[#This Row], [je103]]+Table3[[#This Row], [je104]]</f>
        <v>0</v>
      </c>
      <c r="DH22" s="591">
        <v>0</v>
      </c>
      <c r="DI22" s="591">
        <v>0</v>
      </c>
      <c r="DJ22" s="591">
        <v>0</v>
      </c>
      <c r="DK22" s="585">
        <f>Table3[[#This Row], [je106]]+Table3[[#This Row], [je107]]+Table3[[#This Row], [je108]]+Table3[[#This Row], [je109]]+Table3[[#This Row], [je110]]</f>
        <v>0</v>
      </c>
      <c r="DL22" s="591">
        <v>0</v>
      </c>
      <c r="DM22" s="591">
        <v>0</v>
      </c>
      <c r="DN22" s="591">
        <v>0</v>
      </c>
      <c r="DO22" s="591">
        <v>0</v>
      </c>
      <c r="DP22" s="593">
        <v>0</v>
      </c>
    </row>
    <row customHeight="1" ht="22.5">
      <c r="A23" s="582" t="s">
        <v>278</v>
      </c>
      <c r="B23" s="584"/>
      <c r="C23" s="584"/>
      <c r="D23" s="646" t="s">
        <v>279</v>
      </c>
      <c r="E23" s="646"/>
      <c r="F23" s="646" t="s">
        <v>22</v>
      </c>
      <c r="G23" s="646"/>
      <c r="H23" s="646"/>
      <c r="I23" s="646" t="s">
        <v>22</v>
      </c>
      <c r="J23" s="647" t="s">
        <v>22</v>
      </c>
      <c r="K23" s="585">
        <f>Table3[[#This Row], [je2]]+Table3[[#This Row], [je16]]+Table3[[#This Row], [je44]]+Table3[[#This Row], [je57]]+Table3[[#This Row], [je62]]+Table3[[#This Row], [je75]]+Table3[[#This Row], [je92]]+Table3[[#This Row], [je95]]+Table3[[#This Row], [je101]]+Table3[[#This Row], [je105]]</f>
        <v>202875</v>
      </c>
      <c r="L23" s="585">
        <f>SUM(Table3[[#This Row], [je3]]:Table3[[#This Row], [je15]])</f>
        <v>0</v>
      </c>
      <c r="M23" s="586">
        <f>M24</f>
        <v>0</v>
      </c>
      <c r="N23" s="586">
        <f>N24</f>
        <v>0</v>
      </c>
      <c r="O23" s="586">
        <f>O24</f>
        <v>0</v>
      </c>
      <c r="P23" s="586">
        <f>P24</f>
        <v>0</v>
      </c>
      <c r="Q23" s="586">
        <f>Q24</f>
        <v>0</v>
      </c>
      <c r="R23" s="586">
        <f>R24</f>
        <v>0</v>
      </c>
      <c r="S23" s="586">
        <f>S24</f>
        <v>0</v>
      </c>
      <c r="T23" s="586">
        <f>T24</f>
        <v>0</v>
      </c>
      <c r="U23" s="586">
        <f>U24</f>
        <v>0</v>
      </c>
      <c r="V23" s="586">
        <f>V24</f>
        <v>0</v>
      </c>
      <c r="W23" s="586">
        <f>W24</f>
        <v>0</v>
      </c>
      <c r="X23" s="586">
        <f>X24</f>
        <v>0</v>
      </c>
      <c r="Y23" s="586">
        <f>Y24</f>
        <v>0</v>
      </c>
      <c r="Z23" s="585">
        <f>SUM(Table3[[#This Row], [je17]]:Table3[[#This Row], [je43]])</f>
        <v>202875</v>
      </c>
      <c r="AA23" s="586">
        <f>AA24</f>
        <v>0</v>
      </c>
      <c r="AB23" s="586">
        <f>AB24</f>
        <v>0</v>
      </c>
      <c r="AC23" s="586">
        <f>AC24</f>
        <v>0</v>
      </c>
      <c r="AD23" s="586">
        <f>AD24</f>
        <v>0</v>
      </c>
      <c r="AE23" s="586">
        <f>AE24</f>
        <v>0</v>
      </c>
      <c r="AF23" s="586">
        <f>AF24</f>
        <v>0</v>
      </c>
      <c r="AG23" s="586">
        <f>AG24</f>
        <v>0</v>
      </c>
      <c r="AH23" s="586">
        <f>AH24</f>
        <v>0</v>
      </c>
      <c r="AI23" s="586">
        <f>AI24</f>
        <v>0</v>
      </c>
      <c r="AJ23" s="586">
        <f>AJ24</f>
        <v>54535</v>
      </c>
      <c r="AK23" s="586">
        <f>AK24</f>
        <v>0</v>
      </c>
      <c r="AL23" s="586">
        <f>AL24</f>
        <v>0</v>
      </c>
      <c r="AM23" s="586">
        <f>AM24</f>
        <v>0</v>
      </c>
      <c r="AN23" s="586">
        <f>AN24</f>
        <v>0</v>
      </c>
      <c r="AO23" s="586">
        <f>AO24</f>
        <v>0</v>
      </c>
      <c r="AP23" s="586">
        <f>AP24</f>
        <v>10340</v>
      </c>
      <c r="AQ23" s="586">
        <f>AQ24</f>
        <v>0</v>
      </c>
      <c r="AR23" s="586">
        <f>AR24</f>
        <v>0</v>
      </c>
      <c r="AS23" s="586">
        <f>AS24</f>
        <v>0</v>
      </c>
      <c r="AT23" s="586">
        <f>AT24</f>
        <v>0</v>
      </c>
      <c r="AU23" s="586">
        <f>AU24</f>
        <v>0</v>
      </c>
      <c r="AV23" s="586">
        <f>AV24</f>
        <v>0</v>
      </c>
      <c r="AW23" s="586">
        <f>AW24</f>
        <v>0</v>
      </c>
      <c r="AX23" s="586">
        <f>AX24</f>
        <v>0</v>
      </c>
      <c r="AY23" s="586">
        <f>AY24</f>
        <v>0</v>
      </c>
      <c r="AZ23" s="586">
        <f>AZ24</f>
        <v>0</v>
      </c>
      <c r="BA23" s="586">
        <f>BA24</f>
        <v>138000</v>
      </c>
      <c r="BB23" s="585">
        <f>SUM(Table3[[#This Row], [je45]]:Table3[[#This Row], [je56]])</f>
        <v>0</v>
      </c>
      <c r="BC23" s="586">
        <f>BC24</f>
        <v>0</v>
      </c>
      <c r="BD23" s="586">
        <f>BD24</f>
        <v>0</v>
      </c>
      <c r="BE23" s="586">
        <f>BE24</f>
        <v>0</v>
      </c>
      <c r="BF23" s="586">
        <f>BF24</f>
        <v>0</v>
      </c>
      <c r="BG23" s="586">
        <f>BG24</f>
        <v>0</v>
      </c>
      <c r="BH23" s="586">
        <f>BH24</f>
        <v>0</v>
      </c>
      <c r="BI23" s="586">
        <f>BI24</f>
        <v>0</v>
      </c>
      <c r="BJ23" s="586">
        <f>BJ24</f>
        <v>0</v>
      </c>
      <c r="BK23" s="586">
        <f>BK24</f>
        <v>0</v>
      </c>
      <c r="BL23" s="586">
        <f>BL24</f>
        <v>0</v>
      </c>
      <c r="BM23" s="586">
        <f>BM24</f>
        <v>0</v>
      </c>
      <c r="BN23" s="586">
        <f>BN24</f>
        <v>0</v>
      </c>
      <c r="BO23" s="585">
        <f>Table3[[#This Row], [je58]]+Table3[[#This Row], [je59]]+Table3[[#This Row], [je60]]+Table3[[#This Row], [je61]]</f>
        <v>0</v>
      </c>
      <c r="BP23" s="586">
        <f>BP24</f>
        <v>0</v>
      </c>
      <c r="BQ23" s="586">
        <f>BQ24</f>
        <v>0</v>
      </c>
      <c r="BR23" s="586">
        <f>BR24</f>
        <v>0</v>
      </c>
      <c r="BS23" s="586">
        <f>BS24</f>
        <v>0</v>
      </c>
      <c r="BT23" s="585">
        <f>SUM(Table3[[#This Row], [je63]]:Table3[[#This Row], [je74]])</f>
        <v>0</v>
      </c>
      <c r="BU23" s="586">
        <f>BU24</f>
        <v>0</v>
      </c>
      <c r="BV23" s="586">
        <f>BV24</f>
        <v>0</v>
      </c>
      <c r="BW23" s="586">
        <f>BW24</f>
        <v>0</v>
      </c>
      <c r="BX23" s="586">
        <f>BX24</f>
        <v>0</v>
      </c>
      <c r="BY23" s="586">
        <f>BY24</f>
        <v>0</v>
      </c>
      <c r="BZ23" s="586">
        <f>BZ24</f>
        <v>0</v>
      </c>
      <c r="CA23" s="586">
        <f>CA24</f>
        <v>0</v>
      </c>
      <c r="CB23" s="586">
        <f>CB24</f>
        <v>0</v>
      </c>
      <c r="CC23" s="586">
        <f>CC24</f>
        <v>0</v>
      </c>
      <c r="CD23" s="586">
        <f>CD24</f>
        <v>0</v>
      </c>
      <c r="CE23" s="586">
        <f>CE24</f>
        <v>0</v>
      </c>
      <c r="CF23" s="586">
        <f>CF24</f>
        <v>0</v>
      </c>
      <c r="CG23" s="585">
        <f>SUM(Table3[[#This Row], [je76]]:Table3[[#This Row], [je91]])</f>
        <v>0</v>
      </c>
      <c r="CH23" s="586">
        <f>CH24</f>
        <v>0</v>
      </c>
      <c r="CI23" s="586">
        <f>CI24</f>
        <v>0</v>
      </c>
      <c r="CJ23" s="586">
        <f>CJ24</f>
        <v>0</v>
      </c>
      <c r="CK23" s="586">
        <f>CK24</f>
        <v>0</v>
      </c>
      <c r="CL23" s="586">
        <f>CL24</f>
        <v>0</v>
      </c>
      <c r="CM23" s="586">
        <f>CM24</f>
        <v>0</v>
      </c>
      <c r="CN23" s="586">
        <f>CN24</f>
        <v>0</v>
      </c>
      <c r="CO23" s="586">
        <f>CO24</f>
        <v>0</v>
      </c>
      <c r="CP23" s="586">
        <f>CP24</f>
        <v>0</v>
      </c>
      <c r="CQ23" s="586">
        <f>CQ24</f>
        <v>0</v>
      </c>
      <c r="CR23" s="586">
        <f>CR24</f>
        <v>0</v>
      </c>
      <c r="CS23" s="586">
        <f>CS24</f>
        <v>0</v>
      </c>
      <c r="CT23" s="586">
        <f>CT24</f>
        <v>0</v>
      </c>
      <c r="CU23" s="586">
        <f>CU24</f>
        <v>0</v>
      </c>
      <c r="CV23" s="586">
        <f>CV24</f>
        <v>0</v>
      </c>
      <c r="CW23" s="586">
        <f>CW24</f>
        <v>0</v>
      </c>
      <c r="CX23" s="585">
        <f>Table3[[#This Row], [je93]]+Table3[[#This Row], [je94]]</f>
        <v>0</v>
      </c>
      <c r="CY23" s="586">
        <f>CY24</f>
        <v>0</v>
      </c>
      <c r="CZ23" s="586">
        <f>CZ24</f>
        <v>0</v>
      </c>
      <c r="DA23" s="585">
        <f>Table3[[#This Row], [je96]]+Table3[[#This Row], [je97]]+Table3[[#This Row], [je98]]+Table3[[#This Row], [je99]]+Table3[[#This Row], [je100]]</f>
        <v>0</v>
      </c>
      <c r="DB23" s="586">
        <f>DB24</f>
        <v>0</v>
      </c>
      <c r="DC23" s="586">
        <f>DC24</f>
        <v>0</v>
      </c>
      <c r="DD23" s="586">
        <f>DD24</f>
        <v>0</v>
      </c>
      <c r="DE23" s="586">
        <f>DE24</f>
        <v>0</v>
      </c>
      <c r="DF23" s="586">
        <f>DF24</f>
        <v>0</v>
      </c>
      <c r="DG23" s="585">
        <f>Table3[[#This Row], [je102]]+Table3[[#This Row], [je103]]+Table3[[#This Row], [je104]]</f>
        <v>0</v>
      </c>
      <c r="DH23" s="586">
        <f>DH24</f>
        <v>0</v>
      </c>
      <c r="DI23" s="586">
        <f>DI24</f>
        <v>0</v>
      </c>
      <c r="DJ23" s="586">
        <f>DJ24</f>
        <v>0</v>
      </c>
      <c r="DK23" s="585">
        <f>Table3[[#This Row], [je106]]+Table3[[#This Row], [je107]]+Table3[[#This Row], [je108]]+Table3[[#This Row], [je109]]+Table3[[#This Row], [je110]]</f>
        <v>0</v>
      </c>
      <c r="DL23" s="586">
        <f>DL24</f>
        <v>0</v>
      </c>
      <c r="DM23" s="586">
        <f>DM24</f>
        <v>0</v>
      </c>
      <c r="DN23" s="586">
        <f>DN24</f>
        <v>0</v>
      </c>
      <c r="DO23" s="586">
        <f>DO24</f>
        <v>0</v>
      </c>
      <c r="DP23" s="587">
        <f>DP24</f>
        <v>0</v>
      </c>
    </row>
    <row customHeight="1" ht="22.5">
      <c r="A24" s="582" t="s">
        <v>280</v>
      </c>
      <c r="B24" s="584"/>
      <c r="C24" s="584"/>
      <c r="D24" s="646" t="s">
        <v>281</v>
      </c>
      <c r="E24" s="646"/>
      <c r="F24" s="646" t="s">
        <v>22</v>
      </c>
      <c r="G24" s="646"/>
      <c r="H24" s="646"/>
      <c r="I24" s="646" t="s">
        <v>22</v>
      </c>
      <c r="J24" s="647" t="s">
        <v>22</v>
      </c>
      <c r="K24" s="585">
        <f>Table3[[#This Row], [je2]]+Table3[[#This Row], [je16]]+Table3[[#This Row], [je44]]+Table3[[#This Row], [je57]]+Table3[[#This Row], [je62]]+Table3[[#This Row], [je75]]+Table3[[#This Row], [je92]]+Table3[[#This Row], [je95]]+Table3[[#This Row], [je101]]+Table3[[#This Row], [je105]]</f>
        <v>202875</v>
      </c>
      <c r="L24" s="585">
        <f>SUM(Table3[[#This Row], [je3]]:Table3[[#This Row], [je15]])</f>
        <v>0</v>
      </c>
      <c r="M24" s="586">
        <f>M25</f>
        <v>0</v>
      </c>
      <c r="N24" s="586">
        <f>N25</f>
        <v>0</v>
      </c>
      <c r="O24" s="586">
        <f>O25</f>
        <v>0</v>
      </c>
      <c r="P24" s="586">
        <f>P25</f>
        <v>0</v>
      </c>
      <c r="Q24" s="586">
        <f>Q25</f>
        <v>0</v>
      </c>
      <c r="R24" s="586">
        <f>R25</f>
        <v>0</v>
      </c>
      <c r="S24" s="586">
        <f>S25</f>
        <v>0</v>
      </c>
      <c r="T24" s="586">
        <f>T25</f>
        <v>0</v>
      </c>
      <c r="U24" s="586">
        <f>U25</f>
        <v>0</v>
      </c>
      <c r="V24" s="586">
        <f>V25</f>
        <v>0</v>
      </c>
      <c r="W24" s="586">
        <f>W25</f>
        <v>0</v>
      </c>
      <c r="X24" s="586">
        <f>X25</f>
        <v>0</v>
      </c>
      <c r="Y24" s="586">
        <f>Y25</f>
        <v>0</v>
      </c>
      <c r="Z24" s="585">
        <f>SUM(Table3[[#This Row], [je17]]:Table3[[#This Row], [je43]])</f>
        <v>202875</v>
      </c>
      <c r="AA24" s="586">
        <f>AA25</f>
        <v>0</v>
      </c>
      <c r="AB24" s="586">
        <f>AB25</f>
        <v>0</v>
      </c>
      <c r="AC24" s="586">
        <f>AC25</f>
        <v>0</v>
      </c>
      <c r="AD24" s="586">
        <f>AD25</f>
        <v>0</v>
      </c>
      <c r="AE24" s="586">
        <f>AE25</f>
        <v>0</v>
      </c>
      <c r="AF24" s="586">
        <f>AF25</f>
        <v>0</v>
      </c>
      <c r="AG24" s="586">
        <f>AG25</f>
        <v>0</v>
      </c>
      <c r="AH24" s="586">
        <f>AH25</f>
        <v>0</v>
      </c>
      <c r="AI24" s="586">
        <f>AI25</f>
        <v>0</v>
      </c>
      <c r="AJ24" s="586">
        <f>AJ25</f>
        <v>54535</v>
      </c>
      <c r="AK24" s="586">
        <f>AK25</f>
        <v>0</v>
      </c>
      <c r="AL24" s="586">
        <f>AL25</f>
        <v>0</v>
      </c>
      <c r="AM24" s="586">
        <f>AM25</f>
        <v>0</v>
      </c>
      <c r="AN24" s="586">
        <f>AN25</f>
        <v>0</v>
      </c>
      <c r="AO24" s="586">
        <f>AO25</f>
        <v>0</v>
      </c>
      <c r="AP24" s="586">
        <f>AP25</f>
        <v>10340</v>
      </c>
      <c r="AQ24" s="586">
        <f>AQ25</f>
        <v>0</v>
      </c>
      <c r="AR24" s="586">
        <f>AR25</f>
        <v>0</v>
      </c>
      <c r="AS24" s="586">
        <f>AS25</f>
        <v>0</v>
      </c>
      <c r="AT24" s="586">
        <f>AT25</f>
        <v>0</v>
      </c>
      <c r="AU24" s="586">
        <f>AU25</f>
        <v>0</v>
      </c>
      <c r="AV24" s="586">
        <f>AV25</f>
        <v>0</v>
      </c>
      <c r="AW24" s="586">
        <f>AW25</f>
        <v>0</v>
      </c>
      <c r="AX24" s="586">
        <f>AX25</f>
        <v>0</v>
      </c>
      <c r="AY24" s="586">
        <f>AY25</f>
        <v>0</v>
      </c>
      <c r="AZ24" s="586">
        <f>AZ25</f>
        <v>0</v>
      </c>
      <c r="BA24" s="586">
        <f>BA25</f>
        <v>138000</v>
      </c>
      <c r="BB24" s="585">
        <f>SUM(Table3[[#This Row], [je45]]:Table3[[#This Row], [je56]])</f>
        <v>0</v>
      </c>
      <c r="BC24" s="586">
        <f>BC25</f>
        <v>0</v>
      </c>
      <c r="BD24" s="586">
        <f>BD25</f>
        <v>0</v>
      </c>
      <c r="BE24" s="586">
        <f>BE25</f>
        <v>0</v>
      </c>
      <c r="BF24" s="586">
        <f>BF25</f>
        <v>0</v>
      </c>
      <c r="BG24" s="586">
        <f>BG25</f>
        <v>0</v>
      </c>
      <c r="BH24" s="586">
        <f>BH25</f>
        <v>0</v>
      </c>
      <c r="BI24" s="586">
        <f>BI25</f>
        <v>0</v>
      </c>
      <c r="BJ24" s="586">
        <f>BJ25</f>
        <v>0</v>
      </c>
      <c r="BK24" s="586">
        <f>BK25</f>
        <v>0</v>
      </c>
      <c r="BL24" s="586">
        <f>BL25</f>
        <v>0</v>
      </c>
      <c r="BM24" s="586">
        <f>BM25</f>
        <v>0</v>
      </c>
      <c r="BN24" s="586">
        <f>BN25</f>
        <v>0</v>
      </c>
      <c r="BO24" s="585">
        <f>Table3[[#This Row], [je58]]+Table3[[#This Row], [je59]]+Table3[[#This Row], [je60]]+Table3[[#This Row], [je61]]</f>
        <v>0</v>
      </c>
      <c r="BP24" s="586">
        <f>BP25</f>
        <v>0</v>
      </c>
      <c r="BQ24" s="586">
        <f>BQ25</f>
        <v>0</v>
      </c>
      <c r="BR24" s="586">
        <f>BR25</f>
        <v>0</v>
      </c>
      <c r="BS24" s="586">
        <f>BS25</f>
        <v>0</v>
      </c>
      <c r="BT24" s="585">
        <f>SUM(Table3[[#This Row], [je63]]:Table3[[#This Row], [je74]])</f>
        <v>0</v>
      </c>
      <c r="BU24" s="586">
        <f>BU25</f>
        <v>0</v>
      </c>
      <c r="BV24" s="586">
        <f>BV25</f>
        <v>0</v>
      </c>
      <c r="BW24" s="586">
        <f>BW25</f>
        <v>0</v>
      </c>
      <c r="BX24" s="586">
        <f>BX25</f>
        <v>0</v>
      </c>
      <c r="BY24" s="586">
        <f>BY25</f>
        <v>0</v>
      </c>
      <c r="BZ24" s="586">
        <f>BZ25</f>
        <v>0</v>
      </c>
      <c r="CA24" s="586">
        <f>CA25</f>
        <v>0</v>
      </c>
      <c r="CB24" s="586">
        <f>CB25</f>
        <v>0</v>
      </c>
      <c r="CC24" s="586">
        <f>CC25</f>
        <v>0</v>
      </c>
      <c r="CD24" s="586">
        <f>CD25</f>
        <v>0</v>
      </c>
      <c r="CE24" s="586">
        <f>CE25</f>
        <v>0</v>
      </c>
      <c r="CF24" s="586">
        <f>CF25</f>
        <v>0</v>
      </c>
      <c r="CG24" s="585">
        <f>SUM(Table3[[#This Row], [je76]]:Table3[[#This Row], [je91]])</f>
        <v>0</v>
      </c>
      <c r="CH24" s="586">
        <f>CH25</f>
        <v>0</v>
      </c>
      <c r="CI24" s="586">
        <f>CI25</f>
        <v>0</v>
      </c>
      <c r="CJ24" s="586">
        <f>CJ25</f>
        <v>0</v>
      </c>
      <c r="CK24" s="586">
        <f>CK25</f>
        <v>0</v>
      </c>
      <c r="CL24" s="586">
        <f>CL25</f>
        <v>0</v>
      </c>
      <c r="CM24" s="586">
        <f>CM25</f>
        <v>0</v>
      </c>
      <c r="CN24" s="586">
        <f>CN25</f>
        <v>0</v>
      </c>
      <c r="CO24" s="586">
        <f>CO25</f>
        <v>0</v>
      </c>
      <c r="CP24" s="586">
        <f>CP25</f>
        <v>0</v>
      </c>
      <c r="CQ24" s="586">
        <f>CQ25</f>
        <v>0</v>
      </c>
      <c r="CR24" s="586">
        <f>CR25</f>
        <v>0</v>
      </c>
      <c r="CS24" s="586">
        <f>CS25</f>
        <v>0</v>
      </c>
      <c r="CT24" s="586">
        <f>CT25</f>
        <v>0</v>
      </c>
      <c r="CU24" s="586">
        <f>CU25</f>
        <v>0</v>
      </c>
      <c r="CV24" s="586">
        <f>CV25</f>
        <v>0</v>
      </c>
      <c r="CW24" s="586">
        <f>CW25</f>
        <v>0</v>
      </c>
      <c r="CX24" s="585">
        <f>Table3[[#This Row], [je93]]+Table3[[#This Row], [je94]]</f>
        <v>0</v>
      </c>
      <c r="CY24" s="586">
        <f>CY25</f>
        <v>0</v>
      </c>
      <c r="CZ24" s="586">
        <f>CZ25</f>
        <v>0</v>
      </c>
      <c r="DA24" s="585">
        <f>Table3[[#This Row], [je96]]+Table3[[#This Row], [je97]]+Table3[[#This Row], [je98]]+Table3[[#This Row], [je99]]+Table3[[#This Row], [je100]]</f>
        <v>0</v>
      </c>
      <c r="DB24" s="586">
        <f>DB25</f>
        <v>0</v>
      </c>
      <c r="DC24" s="586">
        <f>DC25</f>
        <v>0</v>
      </c>
      <c r="DD24" s="586">
        <f>DD25</f>
        <v>0</v>
      </c>
      <c r="DE24" s="586">
        <f>DE25</f>
        <v>0</v>
      </c>
      <c r="DF24" s="586">
        <f>DF25</f>
        <v>0</v>
      </c>
      <c r="DG24" s="585">
        <f>Table3[[#This Row], [je102]]+Table3[[#This Row], [je103]]+Table3[[#This Row], [je104]]</f>
        <v>0</v>
      </c>
      <c r="DH24" s="586">
        <f>DH25</f>
        <v>0</v>
      </c>
      <c r="DI24" s="586">
        <f>DI25</f>
        <v>0</v>
      </c>
      <c r="DJ24" s="586">
        <f>DJ25</f>
        <v>0</v>
      </c>
      <c r="DK24" s="585">
        <f>Table3[[#This Row], [je106]]+Table3[[#This Row], [je107]]+Table3[[#This Row], [je108]]+Table3[[#This Row], [je109]]+Table3[[#This Row], [je110]]</f>
        <v>0</v>
      </c>
      <c r="DL24" s="586">
        <f>DL25</f>
        <v>0</v>
      </c>
      <c r="DM24" s="586">
        <f>DM25</f>
        <v>0</v>
      </c>
      <c r="DN24" s="586">
        <f>DN25</f>
        <v>0</v>
      </c>
      <c r="DO24" s="586">
        <f>DO25</f>
        <v>0</v>
      </c>
      <c r="DP24" s="587">
        <f>DP25</f>
        <v>0</v>
      </c>
    </row>
    <row customHeight="1" ht="22.5">
      <c r="A25" s="588" t="s">
        <v>280</v>
      </c>
      <c r="B25" s="590"/>
      <c r="C25" s="590"/>
      <c r="D25" s="648" t="s">
        <v>544</v>
      </c>
      <c r="E25" s="648" t="s">
        <v>545</v>
      </c>
      <c r="F25" s="648" t="s">
        <v>502</v>
      </c>
      <c r="G25" s="648" t="s">
        <v>503</v>
      </c>
      <c r="H25" s="648" t="s">
        <v>504</v>
      </c>
      <c r="I25" s="648" t="s">
        <v>505</v>
      </c>
      <c r="J25" s="649" t="s">
        <v>22</v>
      </c>
      <c r="K25" s="585">
        <f>Table3[[#This Row], [je2]]+Table3[[#This Row], [je16]]+Table3[[#This Row], [je44]]+Table3[[#This Row], [je57]]+Table3[[#This Row], [je62]]+Table3[[#This Row], [je75]]+Table3[[#This Row], [je92]]+Table3[[#This Row], [je95]]+Table3[[#This Row], [je101]]+Table3[[#This Row], [je105]]</f>
        <v>202875</v>
      </c>
      <c r="L25" s="585">
        <f>SUM(Table3[[#This Row], [je3]]:Table3[[#This Row], [je15]])</f>
        <v>0</v>
      </c>
      <c r="M25" s="591">
        <v>0</v>
      </c>
      <c r="N25" s="591">
        <v>0</v>
      </c>
      <c r="O25" s="591">
        <v>0</v>
      </c>
      <c r="P25" s="591">
        <v>0</v>
      </c>
      <c r="Q25" s="591">
        <v>0</v>
      </c>
      <c r="R25" s="591">
        <v>0</v>
      </c>
      <c r="S25" s="591">
        <v>0</v>
      </c>
      <c r="T25" s="591">
        <v>0</v>
      </c>
      <c r="U25" s="591">
        <v>0</v>
      </c>
      <c r="V25" s="591">
        <v>0</v>
      </c>
      <c r="W25" s="591">
        <v>0</v>
      </c>
      <c r="X25" s="591">
        <v>0</v>
      </c>
      <c r="Y25" s="591">
        <v>0</v>
      </c>
      <c r="Z25" s="585">
        <f>SUM(Table3[[#This Row], [je17]]:Table3[[#This Row], [je43]])</f>
        <v>202875</v>
      </c>
      <c r="AA25" s="591">
        <v>0</v>
      </c>
      <c r="AB25" s="591">
        <v>0</v>
      </c>
      <c r="AC25" s="591">
        <v>0</v>
      </c>
      <c r="AD25" s="591">
        <v>0</v>
      </c>
      <c r="AE25" s="591">
        <v>0</v>
      </c>
      <c r="AF25" s="591">
        <v>0</v>
      </c>
      <c r="AG25" s="591">
        <v>0</v>
      </c>
      <c r="AH25" s="591">
        <v>0</v>
      </c>
      <c r="AI25" s="591">
        <v>0</v>
      </c>
      <c r="AJ25" s="591">
        <v>54535</v>
      </c>
      <c r="AK25" s="591">
        <v>0</v>
      </c>
      <c r="AL25" s="591">
        <v>0</v>
      </c>
      <c r="AM25" s="591">
        <v>0</v>
      </c>
      <c r="AN25" s="591">
        <v>0</v>
      </c>
      <c r="AO25" s="591">
        <v>0</v>
      </c>
      <c r="AP25" s="591">
        <v>10340</v>
      </c>
      <c r="AQ25" s="591">
        <v>0</v>
      </c>
      <c r="AR25" s="591">
        <v>0</v>
      </c>
      <c r="AS25" s="591">
        <v>0</v>
      </c>
      <c r="AT25" s="591">
        <v>0</v>
      </c>
      <c r="AU25" s="591">
        <v>0</v>
      </c>
      <c r="AV25" s="591">
        <v>0</v>
      </c>
      <c r="AW25" s="591">
        <v>0</v>
      </c>
      <c r="AX25" s="591">
        <v>0</v>
      </c>
      <c r="AY25" s="591">
        <v>0</v>
      </c>
      <c r="AZ25" s="591">
        <v>0</v>
      </c>
      <c r="BA25" s="591">
        <v>138000</v>
      </c>
      <c r="BB25" s="585">
        <f>SUM(Table3[[#This Row], [je45]]:Table3[[#This Row], [je56]])</f>
        <v>0</v>
      </c>
      <c r="BC25" s="591">
        <v>0</v>
      </c>
      <c r="BD25" s="591">
        <v>0</v>
      </c>
      <c r="BE25" s="591">
        <v>0</v>
      </c>
      <c r="BF25" s="591">
        <v>0</v>
      </c>
      <c r="BG25" s="591">
        <v>0</v>
      </c>
      <c r="BH25" s="591">
        <v>0</v>
      </c>
      <c r="BI25" s="591">
        <v>0</v>
      </c>
      <c r="BJ25" s="591">
        <v>0</v>
      </c>
      <c r="BK25" s="591">
        <v>0</v>
      </c>
      <c r="BL25" s="591">
        <v>0</v>
      </c>
      <c r="BM25" s="591">
        <v>0</v>
      </c>
      <c r="BN25" s="591">
        <v>0</v>
      </c>
      <c r="BO25" s="585">
        <f>Table3[[#This Row], [je58]]+Table3[[#This Row], [je59]]+Table3[[#This Row], [je60]]+Table3[[#This Row], [je61]]</f>
        <v>0</v>
      </c>
      <c r="BP25" s="591">
        <v>0</v>
      </c>
      <c r="BQ25" s="591">
        <v>0</v>
      </c>
      <c r="BR25" s="591">
        <v>0</v>
      </c>
      <c r="BS25" s="591">
        <v>0</v>
      </c>
      <c r="BT25" s="585">
        <f>SUM(Table3[[#This Row], [je63]]:Table3[[#This Row], [je74]])</f>
        <v>0</v>
      </c>
      <c r="BU25" s="591">
        <v>0</v>
      </c>
      <c r="BV25" s="591">
        <v>0</v>
      </c>
      <c r="BW25" s="591">
        <v>0</v>
      </c>
      <c r="BX25" s="591">
        <v>0</v>
      </c>
      <c r="BY25" s="591">
        <v>0</v>
      </c>
      <c r="BZ25" s="591">
        <v>0</v>
      </c>
      <c r="CA25" s="591">
        <v>0</v>
      </c>
      <c r="CB25" s="591">
        <v>0</v>
      </c>
      <c r="CC25" s="591">
        <v>0</v>
      </c>
      <c r="CD25" s="591">
        <v>0</v>
      </c>
      <c r="CE25" s="591">
        <v>0</v>
      </c>
      <c r="CF25" s="591">
        <v>0</v>
      </c>
      <c r="CG25" s="585">
        <f>SUM(Table3[[#This Row], [je76]]:Table3[[#This Row], [je91]])</f>
        <v>0</v>
      </c>
      <c r="CH25" s="591">
        <v>0</v>
      </c>
      <c r="CI25" s="591">
        <v>0</v>
      </c>
      <c r="CJ25" s="591">
        <v>0</v>
      </c>
      <c r="CK25" s="591">
        <v>0</v>
      </c>
      <c r="CL25" s="591">
        <v>0</v>
      </c>
      <c r="CM25" s="591">
        <v>0</v>
      </c>
      <c r="CN25" s="591">
        <v>0</v>
      </c>
      <c r="CO25" s="591">
        <v>0</v>
      </c>
      <c r="CP25" s="591">
        <v>0</v>
      </c>
      <c r="CQ25" s="591">
        <v>0</v>
      </c>
      <c r="CR25" s="591">
        <v>0</v>
      </c>
      <c r="CS25" s="591">
        <v>0</v>
      </c>
      <c r="CT25" s="591">
        <v>0</v>
      </c>
      <c r="CU25" s="591">
        <v>0</v>
      </c>
      <c r="CV25" s="591">
        <v>0</v>
      </c>
      <c r="CW25" s="591">
        <v>0</v>
      </c>
      <c r="CX25" s="585">
        <f>Table3[[#This Row], [je93]]+Table3[[#This Row], [je94]]</f>
        <v>0</v>
      </c>
      <c r="CY25" s="591">
        <v>0</v>
      </c>
      <c r="CZ25" s="591">
        <v>0</v>
      </c>
      <c r="DA25" s="585">
        <f>Table3[[#This Row], [je96]]+Table3[[#This Row], [je97]]+Table3[[#This Row], [je98]]+Table3[[#This Row], [je99]]+Table3[[#This Row], [je100]]</f>
        <v>0</v>
      </c>
      <c r="DB25" s="591">
        <v>0</v>
      </c>
      <c r="DC25" s="591">
        <v>0</v>
      </c>
      <c r="DD25" s="591">
        <v>0</v>
      </c>
      <c r="DE25" s="591">
        <v>0</v>
      </c>
      <c r="DF25" s="591">
        <v>0</v>
      </c>
      <c r="DG25" s="585">
        <f>Table3[[#This Row], [je102]]+Table3[[#This Row], [je103]]+Table3[[#This Row], [je104]]</f>
        <v>0</v>
      </c>
      <c r="DH25" s="591">
        <v>0</v>
      </c>
      <c r="DI25" s="591">
        <v>0</v>
      </c>
      <c r="DJ25" s="591">
        <v>0</v>
      </c>
      <c r="DK25" s="585">
        <f>Table3[[#This Row], [je106]]+Table3[[#This Row], [je107]]+Table3[[#This Row], [je108]]+Table3[[#This Row], [je109]]+Table3[[#This Row], [je110]]</f>
        <v>0</v>
      </c>
      <c r="DL25" s="591">
        <v>0</v>
      </c>
      <c r="DM25" s="591">
        <v>0</v>
      </c>
      <c r="DN25" s="591">
        <v>0</v>
      </c>
      <c r="DO25" s="591">
        <v>0</v>
      </c>
      <c r="DP25" s="593">
        <v>0</v>
      </c>
    </row>
    <row customHeight="1" ht="22.5">
      <c r="A26" s="582" t="s">
        <v>282</v>
      </c>
      <c r="B26" s="584"/>
      <c r="C26" s="584"/>
      <c r="D26" s="646" t="s">
        <v>283</v>
      </c>
      <c r="E26" s="646"/>
      <c r="F26" s="646" t="s">
        <v>22</v>
      </c>
      <c r="G26" s="646"/>
      <c r="H26" s="646"/>
      <c r="I26" s="646" t="s">
        <v>22</v>
      </c>
      <c r="J26" s="647" t="s">
        <v>22</v>
      </c>
      <c r="K26" s="585">
        <f>Table3[[#This Row], [je2]]+Table3[[#This Row], [je16]]+Table3[[#This Row], [je44]]+Table3[[#This Row], [je57]]+Table3[[#This Row], [je62]]+Table3[[#This Row], [je75]]+Table3[[#This Row], [je92]]+Table3[[#This Row], [je95]]+Table3[[#This Row], [je101]]+Table3[[#This Row], [je105]]</f>
        <v>53472</v>
      </c>
      <c r="L26" s="585">
        <f>SUM(Table3[[#This Row], [je3]]:Table3[[#This Row], [je15]])</f>
        <v>49000</v>
      </c>
      <c r="M26" s="586">
        <f>M27</f>
        <v>0</v>
      </c>
      <c r="N26" s="586">
        <f>N27</f>
        <v>18000</v>
      </c>
      <c r="O26" s="586">
        <f>O27</f>
        <v>0</v>
      </c>
      <c r="P26" s="586">
        <f>P27</f>
        <v>0</v>
      </c>
      <c r="Q26" s="586">
        <f>Q27</f>
        <v>0</v>
      </c>
      <c r="R26" s="586">
        <f>R27</f>
        <v>0</v>
      </c>
      <c r="S26" s="586">
        <f>S27</f>
        <v>0</v>
      </c>
      <c r="T26" s="586">
        <f>T27</f>
        <v>0</v>
      </c>
      <c r="U26" s="586">
        <f>U27</f>
        <v>0</v>
      </c>
      <c r="V26" s="586">
        <f>V27</f>
        <v>0</v>
      </c>
      <c r="W26" s="586">
        <f>W27</f>
        <v>0</v>
      </c>
      <c r="X26" s="586">
        <f>X27</f>
        <v>0</v>
      </c>
      <c r="Y26" s="586">
        <f>Y27</f>
        <v>31000</v>
      </c>
      <c r="Z26" s="585">
        <f>SUM(Table3[[#This Row], [je17]]:Table3[[#This Row], [je43]])</f>
        <v>4472</v>
      </c>
      <c r="AA26" s="586">
        <f>AA27</f>
        <v>0</v>
      </c>
      <c r="AB26" s="586">
        <f>AB27</f>
        <v>0</v>
      </c>
      <c r="AC26" s="586">
        <f>AC27</f>
        <v>0</v>
      </c>
      <c r="AD26" s="586">
        <f>AD27</f>
        <v>0</v>
      </c>
      <c r="AE26" s="586">
        <f>AE27</f>
        <v>0</v>
      </c>
      <c r="AF26" s="586">
        <f>AF27</f>
        <v>0</v>
      </c>
      <c r="AG26" s="586">
        <f>AG27</f>
        <v>0</v>
      </c>
      <c r="AH26" s="586">
        <f>AH27</f>
        <v>0</v>
      </c>
      <c r="AI26" s="586">
        <f>AI27</f>
        <v>0</v>
      </c>
      <c r="AJ26" s="586">
        <f>AJ27</f>
        <v>0</v>
      </c>
      <c r="AK26" s="586">
        <f>AK27</f>
        <v>0</v>
      </c>
      <c r="AL26" s="586">
        <f>AL27</f>
        <v>0</v>
      </c>
      <c r="AM26" s="586">
        <f>AM27</f>
        <v>0</v>
      </c>
      <c r="AN26" s="586">
        <f>AN27</f>
        <v>0</v>
      </c>
      <c r="AO26" s="586">
        <f>AO27</f>
        <v>4472</v>
      </c>
      <c r="AP26" s="586">
        <f>AP27</f>
        <v>0</v>
      </c>
      <c r="AQ26" s="586">
        <f>AQ27</f>
        <v>0</v>
      </c>
      <c r="AR26" s="586">
        <f>AR27</f>
        <v>0</v>
      </c>
      <c r="AS26" s="586">
        <f>AS27</f>
        <v>0</v>
      </c>
      <c r="AT26" s="586">
        <f>AT27</f>
        <v>0</v>
      </c>
      <c r="AU26" s="586">
        <f>AU27</f>
        <v>0</v>
      </c>
      <c r="AV26" s="586">
        <f>AV27</f>
        <v>0</v>
      </c>
      <c r="AW26" s="586">
        <f>AW27</f>
        <v>0</v>
      </c>
      <c r="AX26" s="586">
        <f>AX27</f>
        <v>0</v>
      </c>
      <c r="AY26" s="586">
        <f>AY27</f>
        <v>0</v>
      </c>
      <c r="AZ26" s="586">
        <f>AZ27</f>
        <v>0</v>
      </c>
      <c r="BA26" s="586">
        <f>BA27</f>
        <v>0</v>
      </c>
      <c r="BB26" s="585">
        <f>SUM(Table3[[#This Row], [je45]]:Table3[[#This Row], [je56]])</f>
        <v>0</v>
      </c>
      <c r="BC26" s="586">
        <f>BC27</f>
        <v>0</v>
      </c>
      <c r="BD26" s="586">
        <f>BD27</f>
        <v>0</v>
      </c>
      <c r="BE26" s="586">
        <f>BE27</f>
        <v>0</v>
      </c>
      <c r="BF26" s="586">
        <f>BF27</f>
        <v>0</v>
      </c>
      <c r="BG26" s="586">
        <f>BG27</f>
        <v>0</v>
      </c>
      <c r="BH26" s="586">
        <f>BH27</f>
        <v>0</v>
      </c>
      <c r="BI26" s="586">
        <f>BI27</f>
        <v>0</v>
      </c>
      <c r="BJ26" s="586">
        <f>BJ27</f>
        <v>0</v>
      </c>
      <c r="BK26" s="586">
        <f>BK27</f>
        <v>0</v>
      </c>
      <c r="BL26" s="586">
        <f>BL27</f>
        <v>0</v>
      </c>
      <c r="BM26" s="586">
        <f>BM27</f>
        <v>0</v>
      </c>
      <c r="BN26" s="586">
        <f>BN27</f>
        <v>0</v>
      </c>
      <c r="BO26" s="585">
        <f>Table3[[#This Row], [je58]]+Table3[[#This Row], [je59]]+Table3[[#This Row], [je60]]+Table3[[#This Row], [je61]]</f>
        <v>0</v>
      </c>
      <c r="BP26" s="586">
        <f>BP27</f>
        <v>0</v>
      </c>
      <c r="BQ26" s="586">
        <f>BQ27</f>
        <v>0</v>
      </c>
      <c r="BR26" s="586">
        <f>BR27</f>
        <v>0</v>
      </c>
      <c r="BS26" s="586">
        <f>BS27</f>
        <v>0</v>
      </c>
      <c r="BT26" s="585">
        <f>SUM(Table3[[#This Row], [je63]]:Table3[[#This Row], [je74]])</f>
        <v>0</v>
      </c>
      <c r="BU26" s="586">
        <f>BU27</f>
        <v>0</v>
      </c>
      <c r="BV26" s="586">
        <f>BV27</f>
        <v>0</v>
      </c>
      <c r="BW26" s="586">
        <f>BW27</f>
        <v>0</v>
      </c>
      <c r="BX26" s="586">
        <f>BX27</f>
        <v>0</v>
      </c>
      <c r="BY26" s="586">
        <f>BY27</f>
        <v>0</v>
      </c>
      <c r="BZ26" s="586">
        <f>BZ27</f>
        <v>0</v>
      </c>
      <c r="CA26" s="586">
        <f>CA27</f>
        <v>0</v>
      </c>
      <c r="CB26" s="586">
        <f>CB27</f>
        <v>0</v>
      </c>
      <c r="CC26" s="586">
        <f>CC27</f>
        <v>0</v>
      </c>
      <c r="CD26" s="586">
        <f>CD27</f>
        <v>0</v>
      </c>
      <c r="CE26" s="586">
        <f>CE27</f>
        <v>0</v>
      </c>
      <c r="CF26" s="586">
        <f>CF27</f>
        <v>0</v>
      </c>
      <c r="CG26" s="585">
        <f>SUM(Table3[[#This Row], [je76]]:Table3[[#This Row], [je91]])</f>
        <v>0</v>
      </c>
      <c r="CH26" s="586">
        <f>CH27</f>
        <v>0</v>
      </c>
      <c r="CI26" s="586">
        <f>CI27</f>
        <v>0</v>
      </c>
      <c r="CJ26" s="586">
        <f>CJ27</f>
        <v>0</v>
      </c>
      <c r="CK26" s="586">
        <f>CK27</f>
        <v>0</v>
      </c>
      <c r="CL26" s="586">
        <f>CL27</f>
        <v>0</v>
      </c>
      <c r="CM26" s="586">
        <f>CM27</f>
        <v>0</v>
      </c>
      <c r="CN26" s="586">
        <f>CN27</f>
        <v>0</v>
      </c>
      <c r="CO26" s="586">
        <f>CO27</f>
        <v>0</v>
      </c>
      <c r="CP26" s="586">
        <f>CP27</f>
        <v>0</v>
      </c>
      <c r="CQ26" s="586">
        <f>CQ27</f>
        <v>0</v>
      </c>
      <c r="CR26" s="586">
        <f>CR27</f>
        <v>0</v>
      </c>
      <c r="CS26" s="586">
        <f>CS27</f>
        <v>0</v>
      </c>
      <c r="CT26" s="586">
        <f>CT27</f>
        <v>0</v>
      </c>
      <c r="CU26" s="586">
        <f>CU27</f>
        <v>0</v>
      </c>
      <c r="CV26" s="586">
        <f>CV27</f>
        <v>0</v>
      </c>
      <c r="CW26" s="586">
        <f>CW27</f>
        <v>0</v>
      </c>
      <c r="CX26" s="585">
        <f>Table3[[#This Row], [je93]]+Table3[[#This Row], [je94]]</f>
        <v>0</v>
      </c>
      <c r="CY26" s="586">
        <f>CY27</f>
        <v>0</v>
      </c>
      <c r="CZ26" s="586">
        <f>CZ27</f>
        <v>0</v>
      </c>
      <c r="DA26" s="585">
        <f>Table3[[#This Row], [je96]]+Table3[[#This Row], [je97]]+Table3[[#This Row], [je98]]+Table3[[#This Row], [je99]]+Table3[[#This Row], [je100]]</f>
        <v>0</v>
      </c>
      <c r="DB26" s="586">
        <f>DB27</f>
        <v>0</v>
      </c>
      <c r="DC26" s="586">
        <f>DC27</f>
        <v>0</v>
      </c>
      <c r="DD26" s="586">
        <f>DD27</f>
        <v>0</v>
      </c>
      <c r="DE26" s="586">
        <f>DE27</f>
        <v>0</v>
      </c>
      <c r="DF26" s="586">
        <f>DF27</f>
        <v>0</v>
      </c>
      <c r="DG26" s="585">
        <f>Table3[[#This Row], [je102]]+Table3[[#This Row], [je103]]+Table3[[#This Row], [je104]]</f>
        <v>0</v>
      </c>
      <c r="DH26" s="586">
        <f>DH27</f>
        <v>0</v>
      </c>
      <c r="DI26" s="586">
        <f>DI27</f>
        <v>0</v>
      </c>
      <c r="DJ26" s="586">
        <f>DJ27</f>
        <v>0</v>
      </c>
      <c r="DK26" s="585">
        <f>Table3[[#This Row], [je106]]+Table3[[#This Row], [je107]]+Table3[[#This Row], [je108]]+Table3[[#This Row], [je109]]+Table3[[#This Row], [je110]]</f>
        <v>0</v>
      </c>
      <c r="DL26" s="586">
        <f>DL27</f>
        <v>0</v>
      </c>
      <c r="DM26" s="586">
        <f>DM27</f>
        <v>0</v>
      </c>
      <c r="DN26" s="586">
        <f>DN27</f>
        <v>0</v>
      </c>
      <c r="DO26" s="586">
        <f>DO27</f>
        <v>0</v>
      </c>
      <c r="DP26" s="587">
        <f>DP27</f>
        <v>0</v>
      </c>
    </row>
    <row customHeight="1" ht="22.5">
      <c r="A27" s="582" t="s">
        <v>284</v>
      </c>
      <c r="B27" s="584"/>
      <c r="C27" s="584"/>
      <c r="D27" s="646" t="s">
        <v>285</v>
      </c>
      <c r="E27" s="646"/>
      <c r="F27" s="646" t="s">
        <v>22</v>
      </c>
      <c r="G27" s="646"/>
      <c r="H27" s="646"/>
      <c r="I27" s="646" t="s">
        <v>22</v>
      </c>
      <c r="J27" s="647" t="s">
        <v>22</v>
      </c>
      <c r="K27" s="585">
        <f>Table3[[#This Row], [je2]]+Table3[[#This Row], [je16]]+Table3[[#This Row], [je44]]+Table3[[#This Row], [je57]]+Table3[[#This Row], [je62]]+Table3[[#This Row], [je75]]+Table3[[#This Row], [je92]]+Table3[[#This Row], [je95]]+Table3[[#This Row], [je101]]+Table3[[#This Row], [je105]]</f>
        <v>53472</v>
      </c>
      <c r="L27" s="585">
        <f>SUM(Table3[[#This Row], [je3]]:Table3[[#This Row], [je15]])</f>
        <v>49000</v>
      </c>
      <c r="M27" s="586">
        <f>M28+M29+M30+M31+M32+M33+M34+M35</f>
        <v>0</v>
      </c>
      <c r="N27" s="586">
        <f>N28+N29+N30+N31+N32+N33+N34+N35</f>
        <v>18000</v>
      </c>
      <c r="O27" s="586">
        <f>O28+O29+O30+O31+O32+O33+O34+O35</f>
        <v>0</v>
      </c>
      <c r="P27" s="586">
        <f>P28+P29+P30+P31+P32+P33+P34+P35</f>
        <v>0</v>
      </c>
      <c r="Q27" s="586">
        <f>Q28+Q29+Q30+Q31+Q32+Q33+Q34+Q35</f>
        <v>0</v>
      </c>
      <c r="R27" s="586">
        <f>R28+R29+R30+R31+R32+R33+R34+R35</f>
        <v>0</v>
      </c>
      <c r="S27" s="586">
        <f>S28+S29+S30+S31+S32+S33+S34+S35</f>
        <v>0</v>
      </c>
      <c r="T27" s="586">
        <f>T28+T29+T30+T31+T32+T33+T34+T35</f>
        <v>0</v>
      </c>
      <c r="U27" s="586">
        <f>U28+U29+U30+U31+U32+U33+U34+U35</f>
        <v>0</v>
      </c>
      <c r="V27" s="586">
        <f>V28+V29+V30+V31+V32+V33+V34+V35</f>
        <v>0</v>
      </c>
      <c r="W27" s="586">
        <f>W28+W29+W30+W31+W32+W33+W34+W35</f>
        <v>0</v>
      </c>
      <c r="X27" s="586">
        <f>X28+X29+X30+X31+X32+X33+X34+X35</f>
        <v>0</v>
      </c>
      <c r="Y27" s="586">
        <f>Y28+Y29+Y30+Y31+Y32+Y33+Y34+Y35</f>
        <v>31000</v>
      </c>
      <c r="Z27" s="585">
        <f>SUM(Table3[[#This Row], [je17]]:Table3[[#This Row], [je43]])</f>
        <v>4472</v>
      </c>
      <c r="AA27" s="586">
        <f>AA28+AA29+AA30+AA31+AA32+AA33+AA34+AA35</f>
        <v>0</v>
      </c>
      <c r="AB27" s="586">
        <f>AB28+AB29+AB30+AB31+AB32+AB33+AB34+AB35</f>
        <v>0</v>
      </c>
      <c r="AC27" s="586">
        <f>AC28+AC29+AC30+AC31+AC32+AC33+AC34+AC35</f>
        <v>0</v>
      </c>
      <c r="AD27" s="586">
        <f>AD28+AD29+AD30+AD31+AD32+AD33+AD34+AD35</f>
        <v>0</v>
      </c>
      <c r="AE27" s="586">
        <f>AE28+AE29+AE30+AE31+AE32+AE33+AE34+AE35</f>
        <v>0</v>
      </c>
      <c r="AF27" s="586">
        <f>AF28+AF29+AF30+AF31+AF32+AF33+AF34+AF35</f>
        <v>0</v>
      </c>
      <c r="AG27" s="586">
        <f>AG28+AG29+AG30+AG31+AG32+AG33+AG34+AG35</f>
        <v>0</v>
      </c>
      <c r="AH27" s="586">
        <f>AH28+AH29+AH30+AH31+AH32+AH33+AH34+AH35</f>
        <v>0</v>
      </c>
      <c r="AI27" s="586">
        <f>AI28+AI29+AI30+AI31+AI32+AI33+AI34+AI35</f>
        <v>0</v>
      </c>
      <c r="AJ27" s="586">
        <f>AJ28+AJ29+AJ30+AJ31+AJ32+AJ33+AJ34+AJ35</f>
        <v>0</v>
      </c>
      <c r="AK27" s="586">
        <f>AK28+AK29+AK30+AK31+AK32+AK33+AK34+AK35</f>
        <v>0</v>
      </c>
      <c r="AL27" s="586">
        <f>AL28+AL29+AL30+AL31+AL32+AL33+AL34+AL35</f>
        <v>0</v>
      </c>
      <c r="AM27" s="586">
        <f>AM28+AM29+AM30+AM31+AM32+AM33+AM34+AM35</f>
        <v>0</v>
      </c>
      <c r="AN27" s="586">
        <f>AN28+AN29+AN30+AN31+AN32+AN33+AN34+AN35</f>
        <v>0</v>
      </c>
      <c r="AO27" s="586">
        <f>AO28+AO29+AO30+AO31+AO32+AO33+AO34+AO35</f>
        <v>4472</v>
      </c>
      <c r="AP27" s="586">
        <f>AP28+AP29+AP30+AP31+AP32+AP33+AP34+AP35</f>
        <v>0</v>
      </c>
      <c r="AQ27" s="586">
        <f>AQ28+AQ29+AQ30+AQ31+AQ32+AQ33+AQ34+AQ35</f>
        <v>0</v>
      </c>
      <c r="AR27" s="586">
        <f>AR28+AR29+AR30+AR31+AR32+AR33+AR34+AR35</f>
        <v>0</v>
      </c>
      <c r="AS27" s="586">
        <f>AS28+AS29+AS30+AS31+AS32+AS33+AS34+AS35</f>
        <v>0</v>
      </c>
      <c r="AT27" s="586">
        <f>AT28+AT29+AT30+AT31+AT32+AT33+AT34+AT35</f>
        <v>0</v>
      </c>
      <c r="AU27" s="586">
        <f>AU28+AU29+AU30+AU31+AU32+AU33+AU34+AU35</f>
        <v>0</v>
      </c>
      <c r="AV27" s="586">
        <f>AV28+AV29+AV30+AV31+AV32+AV33+AV34+AV35</f>
        <v>0</v>
      </c>
      <c r="AW27" s="586">
        <f>AW28+AW29+AW30+AW31+AW32+AW33+AW34+AW35</f>
        <v>0</v>
      </c>
      <c r="AX27" s="586">
        <f>AX28+AX29+AX30+AX31+AX32+AX33+AX34+AX35</f>
        <v>0</v>
      </c>
      <c r="AY27" s="586">
        <f>AY28+AY29+AY30+AY31+AY32+AY33+AY34+AY35</f>
        <v>0</v>
      </c>
      <c r="AZ27" s="586">
        <f>AZ28+AZ29+AZ30+AZ31+AZ32+AZ33+AZ34+AZ35</f>
        <v>0</v>
      </c>
      <c r="BA27" s="586">
        <f>BA28+BA29+BA30+BA31+BA32+BA33+BA34+BA35</f>
        <v>0</v>
      </c>
      <c r="BB27" s="585">
        <f>SUM(Table3[[#This Row], [je45]]:Table3[[#This Row], [je56]])</f>
        <v>0</v>
      </c>
      <c r="BC27" s="586">
        <f>BC28+BC29+BC30+BC31+BC32+BC33+BC34+BC35</f>
        <v>0</v>
      </c>
      <c r="BD27" s="586">
        <f>BD28+BD29+BD30+BD31+BD32+BD33+BD34+BD35</f>
        <v>0</v>
      </c>
      <c r="BE27" s="586">
        <f>BE28+BE29+BE30+BE31+BE32+BE33+BE34+BE35</f>
        <v>0</v>
      </c>
      <c r="BF27" s="586">
        <f>BF28+BF29+BF30+BF31+BF32+BF33+BF34+BF35</f>
        <v>0</v>
      </c>
      <c r="BG27" s="586">
        <f>BG28+BG29+BG30+BG31+BG32+BG33+BG34+BG35</f>
        <v>0</v>
      </c>
      <c r="BH27" s="586">
        <f>BH28+BH29+BH30+BH31+BH32+BH33+BH34+BH35</f>
        <v>0</v>
      </c>
      <c r="BI27" s="586">
        <f>BI28+BI29+BI30+BI31+BI32+BI33+BI34+BI35</f>
        <v>0</v>
      </c>
      <c r="BJ27" s="586">
        <f>BJ28+BJ29+BJ30+BJ31+BJ32+BJ33+BJ34+BJ35</f>
        <v>0</v>
      </c>
      <c r="BK27" s="586">
        <f>BK28+BK29+BK30+BK31+BK32+BK33+BK34+BK35</f>
        <v>0</v>
      </c>
      <c r="BL27" s="586">
        <f>BL28+BL29+BL30+BL31+BL32+BL33+BL34+BL35</f>
        <v>0</v>
      </c>
      <c r="BM27" s="586">
        <f>BM28+BM29+BM30+BM31+BM32+BM33+BM34+BM35</f>
        <v>0</v>
      </c>
      <c r="BN27" s="586">
        <f>BN28+BN29+BN30+BN31+BN32+BN33+BN34+BN35</f>
        <v>0</v>
      </c>
      <c r="BO27" s="585">
        <f>Table3[[#This Row], [je58]]+Table3[[#This Row], [je59]]+Table3[[#This Row], [je60]]+Table3[[#This Row], [je61]]</f>
        <v>0</v>
      </c>
      <c r="BP27" s="586">
        <f>BP28+BP29+BP30+BP31+BP32+BP33+BP34+BP35</f>
        <v>0</v>
      </c>
      <c r="BQ27" s="586">
        <f>BQ28+BQ29+BQ30+BQ31+BQ32+BQ33+BQ34+BQ35</f>
        <v>0</v>
      </c>
      <c r="BR27" s="586">
        <f>BR28+BR29+BR30+BR31+BR32+BR33+BR34+BR35</f>
        <v>0</v>
      </c>
      <c r="BS27" s="586">
        <f>BS28+BS29+BS30+BS31+BS32+BS33+BS34+BS35</f>
        <v>0</v>
      </c>
      <c r="BT27" s="585">
        <f>SUM(Table3[[#This Row], [je63]]:Table3[[#This Row], [je74]])</f>
        <v>0</v>
      </c>
      <c r="BU27" s="586">
        <f>BU28+BU29+BU30+BU31+BU32+BU33+BU34+BU35</f>
        <v>0</v>
      </c>
      <c r="BV27" s="586">
        <f>BV28+BV29+BV30+BV31+BV32+BV33+BV34+BV35</f>
        <v>0</v>
      </c>
      <c r="BW27" s="586">
        <f>BW28+BW29+BW30+BW31+BW32+BW33+BW34+BW35</f>
        <v>0</v>
      </c>
      <c r="BX27" s="586">
        <f>BX28+BX29+BX30+BX31+BX32+BX33+BX34+BX35</f>
        <v>0</v>
      </c>
      <c r="BY27" s="586">
        <f>BY28+BY29+BY30+BY31+BY32+BY33+BY34+BY35</f>
        <v>0</v>
      </c>
      <c r="BZ27" s="586">
        <f>BZ28+BZ29+BZ30+BZ31+BZ32+BZ33+BZ34+BZ35</f>
        <v>0</v>
      </c>
      <c r="CA27" s="586">
        <f>CA28+CA29+CA30+CA31+CA32+CA33+CA34+CA35</f>
        <v>0</v>
      </c>
      <c r="CB27" s="586">
        <f>CB28+CB29+CB30+CB31+CB32+CB33+CB34+CB35</f>
        <v>0</v>
      </c>
      <c r="CC27" s="586">
        <f>CC28+CC29+CC30+CC31+CC32+CC33+CC34+CC35</f>
        <v>0</v>
      </c>
      <c r="CD27" s="586">
        <f>CD28+CD29+CD30+CD31+CD32+CD33+CD34+CD35</f>
        <v>0</v>
      </c>
      <c r="CE27" s="586">
        <f>CE28+CE29+CE30+CE31+CE32+CE33+CE34+CE35</f>
        <v>0</v>
      </c>
      <c r="CF27" s="586">
        <f>CF28+CF29+CF30+CF31+CF32+CF33+CF34+CF35</f>
        <v>0</v>
      </c>
      <c r="CG27" s="585">
        <f>SUM(Table3[[#This Row], [je76]]:Table3[[#This Row], [je91]])</f>
        <v>0</v>
      </c>
      <c r="CH27" s="586">
        <f>CH28+CH29+CH30+CH31+CH32+CH33+CH34+CH35</f>
        <v>0</v>
      </c>
      <c r="CI27" s="586">
        <f>CI28+CI29+CI30+CI31+CI32+CI33+CI34+CI35</f>
        <v>0</v>
      </c>
      <c r="CJ27" s="586">
        <f>CJ28+CJ29+CJ30+CJ31+CJ32+CJ33+CJ34+CJ35</f>
        <v>0</v>
      </c>
      <c r="CK27" s="586">
        <f>CK28+CK29+CK30+CK31+CK32+CK33+CK34+CK35</f>
        <v>0</v>
      </c>
      <c r="CL27" s="586">
        <f>CL28+CL29+CL30+CL31+CL32+CL33+CL34+CL35</f>
        <v>0</v>
      </c>
      <c r="CM27" s="586">
        <f>CM28+CM29+CM30+CM31+CM32+CM33+CM34+CM35</f>
        <v>0</v>
      </c>
      <c r="CN27" s="586">
        <f>CN28+CN29+CN30+CN31+CN32+CN33+CN34+CN35</f>
        <v>0</v>
      </c>
      <c r="CO27" s="586">
        <f>CO28+CO29+CO30+CO31+CO32+CO33+CO34+CO35</f>
        <v>0</v>
      </c>
      <c r="CP27" s="586">
        <f>CP28+CP29+CP30+CP31+CP32+CP33+CP34+CP35</f>
        <v>0</v>
      </c>
      <c r="CQ27" s="586">
        <f>CQ28+CQ29+CQ30+CQ31+CQ32+CQ33+CQ34+CQ35</f>
        <v>0</v>
      </c>
      <c r="CR27" s="586">
        <f>CR28+CR29+CR30+CR31+CR32+CR33+CR34+CR35</f>
        <v>0</v>
      </c>
      <c r="CS27" s="586">
        <f>CS28+CS29+CS30+CS31+CS32+CS33+CS34+CS35</f>
        <v>0</v>
      </c>
      <c r="CT27" s="586">
        <f>CT28+CT29+CT30+CT31+CT32+CT33+CT34+CT35</f>
        <v>0</v>
      </c>
      <c r="CU27" s="586">
        <f>CU28+CU29+CU30+CU31+CU32+CU33+CU34+CU35</f>
        <v>0</v>
      </c>
      <c r="CV27" s="586">
        <f>CV28+CV29+CV30+CV31+CV32+CV33+CV34+CV35</f>
        <v>0</v>
      </c>
      <c r="CW27" s="586">
        <f>CW28+CW29+CW30+CW31+CW32+CW33+CW34+CW35</f>
        <v>0</v>
      </c>
      <c r="CX27" s="585">
        <f>Table3[[#This Row], [je93]]+Table3[[#This Row], [je94]]</f>
        <v>0</v>
      </c>
      <c r="CY27" s="586">
        <f>CY28+CY29+CY30+CY31+CY32+CY33+CY34+CY35</f>
        <v>0</v>
      </c>
      <c r="CZ27" s="586">
        <f>CZ28+CZ29+CZ30+CZ31+CZ32+CZ33+CZ34+CZ35</f>
        <v>0</v>
      </c>
      <c r="DA27" s="585">
        <f>Table3[[#This Row], [je96]]+Table3[[#This Row], [je97]]+Table3[[#This Row], [je98]]+Table3[[#This Row], [je99]]+Table3[[#This Row], [je100]]</f>
        <v>0</v>
      </c>
      <c r="DB27" s="586">
        <f>DB28+DB29+DB30+DB31+DB32+DB33+DB34+DB35</f>
        <v>0</v>
      </c>
      <c r="DC27" s="586">
        <f>DC28+DC29+DC30+DC31+DC32+DC33+DC34+DC35</f>
        <v>0</v>
      </c>
      <c r="DD27" s="586">
        <f>DD28+DD29+DD30+DD31+DD32+DD33+DD34+DD35</f>
        <v>0</v>
      </c>
      <c r="DE27" s="586">
        <f>DE28+DE29+DE30+DE31+DE32+DE33+DE34+DE35</f>
        <v>0</v>
      </c>
      <c r="DF27" s="586">
        <f>DF28+DF29+DF30+DF31+DF32+DF33+DF34+DF35</f>
        <v>0</v>
      </c>
      <c r="DG27" s="585">
        <f>Table3[[#This Row], [je102]]+Table3[[#This Row], [je103]]+Table3[[#This Row], [je104]]</f>
        <v>0</v>
      </c>
      <c r="DH27" s="586">
        <f>DH28+DH29+DH30+DH31+DH32+DH33+DH34+DH35</f>
        <v>0</v>
      </c>
      <c r="DI27" s="586">
        <f>DI28+DI29+DI30+DI31+DI32+DI33+DI34+DI35</f>
        <v>0</v>
      </c>
      <c r="DJ27" s="586">
        <f>DJ28+DJ29+DJ30+DJ31+DJ32+DJ33+DJ34+DJ35</f>
        <v>0</v>
      </c>
      <c r="DK27" s="585">
        <f>Table3[[#This Row], [je106]]+Table3[[#This Row], [je107]]+Table3[[#This Row], [je108]]+Table3[[#This Row], [je109]]+Table3[[#This Row], [je110]]</f>
        <v>0</v>
      </c>
      <c r="DL27" s="586">
        <f>DL28+DL29+DL30+DL31+DL32+DL33+DL34+DL35</f>
        <v>0</v>
      </c>
      <c r="DM27" s="586">
        <f>DM28+DM29+DM30+DM31+DM32+DM33+DM34+DM35</f>
        <v>0</v>
      </c>
      <c r="DN27" s="586">
        <f>DN28+DN29+DN30+DN31+DN32+DN33+DN34+DN35</f>
        <v>0</v>
      </c>
      <c r="DO27" s="586">
        <f>DO28+DO29+DO30+DO31+DO32+DO33+DO34+DO35</f>
        <v>0</v>
      </c>
      <c r="DP27" s="587">
        <f>DP28+DP29+DP30+DP31+DP32+DP33+DP34+DP35</f>
        <v>0</v>
      </c>
    </row>
    <row customHeight="1" ht="22.5">
      <c r="A28" s="588" t="s">
        <v>284</v>
      </c>
      <c r="B28" s="590"/>
      <c r="C28" s="590"/>
      <c r="D28" s="648" t="s">
        <v>546</v>
      </c>
      <c r="E28" s="648" t="s">
        <v>547</v>
      </c>
      <c r="F28" s="648" t="s">
        <v>502</v>
      </c>
      <c r="G28" s="648" t="s">
        <v>548</v>
      </c>
      <c r="H28" s="648" t="s">
        <v>549</v>
      </c>
      <c r="I28" s="648" t="s">
        <v>505</v>
      </c>
      <c r="J28" s="649" t="s">
        <v>22</v>
      </c>
      <c r="K28" s="585">
        <f>Table3[[#This Row], [je2]]+Table3[[#This Row], [je16]]+Table3[[#This Row], [je44]]+Table3[[#This Row], [je57]]+Table3[[#This Row], [je62]]+Table3[[#This Row], [je75]]+Table3[[#This Row], [je92]]+Table3[[#This Row], [je95]]+Table3[[#This Row], [je101]]+Table3[[#This Row], [je105]]</f>
        <v>18000</v>
      </c>
      <c r="L28" s="585">
        <f>SUM(Table3[[#This Row], [je3]]:Table3[[#This Row], [je15]])</f>
        <v>18000</v>
      </c>
      <c r="M28" s="591">
        <v>0</v>
      </c>
      <c r="N28" s="591">
        <v>18000</v>
      </c>
      <c r="O28" s="591">
        <v>0</v>
      </c>
      <c r="P28" s="591">
        <v>0</v>
      </c>
      <c r="Q28" s="591">
        <v>0</v>
      </c>
      <c r="R28" s="591">
        <v>0</v>
      </c>
      <c r="S28" s="591">
        <v>0</v>
      </c>
      <c r="T28" s="591">
        <v>0</v>
      </c>
      <c r="U28" s="591">
        <v>0</v>
      </c>
      <c r="V28" s="591">
        <v>0</v>
      </c>
      <c r="W28" s="591">
        <v>0</v>
      </c>
      <c r="X28" s="591">
        <v>0</v>
      </c>
      <c r="Y28" s="591">
        <v>0</v>
      </c>
      <c r="Z28" s="585">
        <f>SUM(Table3[[#This Row], [je17]]:Table3[[#This Row], [je43]])</f>
        <v>0</v>
      </c>
      <c r="AA28" s="591">
        <v>0</v>
      </c>
      <c r="AB28" s="591">
        <v>0</v>
      </c>
      <c r="AC28" s="591">
        <v>0</v>
      </c>
      <c r="AD28" s="591">
        <v>0</v>
      </c>
      <c r="AE28" s="591">
        <v>0</v>
      </c>
      <c r="AF28" s="591">
        <v>0</v>
      </c>
      <c r="AG28" s="591">
        <v>0</v>
      </c>
      <c r="AH28" s="591">
        <v>0</v>
      </c>
      <c r="AI28" s="591">
        <v>0</v>
      </c>
      <c r="AJ28" s="591">
        <v>0</v>
      </c>
      <c r="AK28" s="591">
        <v>0</v>
      </c>
      <c r="AL28" s="591">
        <v>0</v>
      </c>
      <c r="AM28" s="591">
        <v>0</v>
      </c>
      <c r="AN28" s="591">
        <v>0</v>
      </c>
      <c r="AO28" s="591">
        <v>0</v>
      </c>
      <c r="AP28" s="591">
        <v>0</v>
      </c>
      <c r="AQ28" s="591">
        <v>0</v>
      </c>
      <c r="AR28" s="591">
        <v>0</v>
      </c>
      <c r="AS28" s="591">
        <v>0</v>
      </c>
      <c r="AT28" s="591">
        <v>0</v>
      </c>
      <c r="AU28" s="591">
        <v>0</v>
      </c>
      <c r="AV28" s="591">
        <v>0</v>
      </c>
      <c r="AW28" s="591">
        <v>0</v>
      </c>
      <c r="AX28" s="591">
        <v>0</v>
      </c>
      <c r="AY28" s="591">
        <v>0</v>
      </c>
      <c r="AZ28" s="591">
        <v>0</v>
      </c>
      <c r="BA28" s="591">
        <v>0</v>
      </c>
      <c r="BB28" s="585">
        <f>SUM(Table3[[#This Row], [je45]]:Table3[[#This Row], [je56]])</f>
        <v>0</v>
      </c>
      <c r="BC28" s="591">
        <v>0</v>
      </c>
      <c r="BD28" s="591">
        <v>0</v>
      </c>
      <c r="BE28" s="591">
        <v>0</v>
      </c>
      <c r="BF28" s="591">
        <v>0</v>
      </c>
      <c r="BG28" s="591">
        <v>0</v>
      </c>
      <c r="BH28" s="591">
        <v>0</v>
      </c>
      <c r="BI28" s="591">
        <v>0</v>
      </c>
      <c r="BJ28" s="591">
        <v>0</v>
      </c>
      <c r="BK28" s="591">
        <v>0</v>
      </c>
      <c r="BL28" s="591">
        <v>0</v>
      </c>
      <c r="BM28" s="591">
        <v>0</v>
      </c>
      <c r="BN28" s="591">
        <v>0</v>
      </c>
      <c r="BO28" s="585">
        <f>Table3[[#This Row], [je58]]+Table3[[#This Row], [je59]]+Table3[[#This Row], [je60]]+Table3[[#This Row], [je61]]</f>
        <v>0</v>
      </c>
      <c r="BP28" s="591">
        <v>0</v>
      </c>
      <c r="BQ28" s="591">
        <v>0</v>
      </c>
      <c r="BR28" s="591">
        <v>0</v>
      </c>
      <c r="BS28" s="591">
        <v>0</v>
      </c>
      <c r="BT28" s="585">
        <f>SUM(Table3[[#This Row], [je63]]:Table3[[#This Row], [je74]])</f>
        <v>0</v>
      </c>
      <c r="BU28" s="591">
        <v>0</v>
      </c>
      <c r="BV28" s="591">
        <v>0</v>
      </c>
      <c r="BW28" s="591">
        <v>0</v>
      </c>
      <c r="BX28" s="591">
        <v>0</v>
      </c>
      <c r="BY28" s="591">
        <v>0</v>
      </c>
      <c r="BZ28" s="591">
        <v>0</v>
      </c>
      <c r="CA28" s="591">
        <v>0</v>
      </c>
      <c r="CB28" s="591">
        <v>0</v>
      </c>
      <c r="CC28" s="591">
        <v>0</v>
      </c>
      <c r="CD28" s="591">
        <v>0</v>
      </c>
      <c r="CE28" s="591">
        <v>0</v>
      </c>
      <c r="CF28" s="591">
        <v>0</v>
      </c>
      <c r="CG28" s="585">
        <f>SUM(Table3[[#This Row], [je76]]:Table3[[#This Row], [je91]])</f>
        <v>0</v>
      </c>
      <c r="CH28" s="591">
        <v>0</v>
      </c>
      <c r="CI28" s="591">
        <v>0</v>
      </c>
      <c r="CJ28" s="591">
        <v>0</v>
      </c>
      <c r="CK28" s="591">
        <v>0</v>
      </c>
      <c r="CL28" s="591">
        <v>0</v>
      </c>
      <c r="CM28" s="591">
        <v>0</v>
      </c>
      <c r="CN28" s="591">
        <v>0</v>
      </c>
      <c r="CO28" s="591">
        <v>0</v>
      </c>
      <c r="CP28" s="591">
        <v>0</v>
      </c>
      <c r="CQ28" s="591">
        <v>0</v>
      </c>
      <c r="CR28" s="591">
        <v>0</v>
      </c>
      <c r="CS28" s="591">
        <v>0</v>
      </c>
      <c r="CT28" s="591">
        <v>0</v>
      </c>
      <c r="CU28" s="591">
        <v>0</v>
      </c>
      <c r="CV28" s="591">
        <v>0</v>
      </c>
      <c r="CW28" s="591">
        <v>0</v>
      </c>
      <c r="CX28" s="585">
        <f>Table3[[#This Row], [je93]]+Table3[[#This Row], [je94]]</f>
        <v>0</v>
      </c>
      <c r="CY28" s="591">
        <v>0</v>
      </c>
      <c r="CZ28" s="591">
        <v>0</v>
      </c>
      <c r="DA28" s="585">
        <f>Table3[[#This Row], [je96]]+Table3[[#This Row], [je97]]+Table3[[#This Row], [je98]]+Table3[[#This Row], [je99]]+Table3[[#This Row], [je100]]</f>
        <v>0</v>
      </c>
      <c r="DB28" s="591">
        <v>0</v>
      </c>
      <c r="DC28" s="591">
        <v>0</v>
      </c>
      <c r="DD28" s="591">
        <v>0</v>
      </c>
      <c r="DE28" s="591">
        <v>0</v>
      </c>
      <c r="DF28" s="591">
        <v>0</v>
      </c>
      <c r="DG28" s="585">
        <f>Table3[[#This Row], [je102]]+Table3[[#This Row], [je103]]+Table3[[#This Row], [je104]]</f>
        <v>0</v>
      </c>
      <c r="DH28" s="591">
        <v>0</v>
      </c>
      <c r="DI28" s="591">
        <v>0</v>
      </c>
      <c r="DJ28" s="591">
        <v>0</v>
      </c>
      <c r="DK28" s="585">
        <f>Table3[[#This Row], [je106]]+Table3[[#This Row], [je107]]+Table3[[#This Row], [je108]]+Table3[[#This Row], [je109]]+Table3[[#This Row], [je110]]</f>
        <v>0</v>
      </c>
      <c r="DL28" s="591">
        <v>0</v>
      </c>
      <c r="DM28" s="591">
        <v>0</v>
      </c>
      <c r="DN28" s="591">
        <v>0</v>
      </c>
      <c r="DO28" s="591">
        <v>0</v>
      </c>
      <c r="DP28" s="593">
        <v>0</v>
      </c>
    </row>
    <row customHeight="1" ht="22.5">
      <c r="A29" s="588" t="s">
        <v>284</v>
      </c>
      <c r="B29" s="590"/>
      <c r="C29" s="590"/>
      <c r="D29" s="648" t="s">
        <v>550</v>
      </c>
      <c r="E29" s="648" t="s">
        <v>551</v>
      </c>
      <c r="F29" s="648" t="s">
        <v>502</v>
      </c>
      <c r="G29" s="648" t="s">
        <v>552</v>
      </c>
      <c r="H29" s="648" t="s">
        <v>553</v>
      </c>
      <c r="I29" s="648" t="s">
        <v>505</v>
      </c>
      <c r="J29" s="649" t="s">
        <v>22</v>
      </c>
      <c r="K29" s="585">
        <f>Table3[[#This Row], [je2]]+Table3[[#This Row], [je16]]+Table3[[#This Row], [je44]]+Table3[[#This Row], [je57]]+Table3[[#This Row], [je62]]+Table3[[#This Row], [je75]]+Table3[[#This Row], [je92]]+Table3[[#This Row], [je95]]+Table3[[#This Row], [je101]]+Table3[[#This Row], [je105]]</f>
        <v>1572</v>
      </c>
      <c r="L29" s="585">
        <f>SUM(Table3[[#This Row], [je3]]:Table3[[#This Row], [je15]])</f>
        <v>0</v>
      </c>
      <c r="M29" s="591">
        <v>0</v>
      </c>
      <c r="N29" s="591">
        <v>0</v>
      </c>
      <c r="O29" s="591">
        <v>0</v>
      </c>
      <c r="P29" s="591">
        <v>0</v>
      </c>
      <c r="Q29" s="591">
        <v>0</v>
      </c>
      <c r="R29" s="591">
        <v>0</v>
      </c>
      <c r="S29" s="591">
        <v>0</v>
      </c>
      <c r="T29" s="591">
        <v>0</v>
      </c>
      <c r="U29" s="591">
        <v>0</v>
      </c>
      <c r="V29" s="591">
        <v>0</v>
      </c>
      <c r="W29" s="591">
        <v>0</v>
      </c>
      <c r="X29" s="591">
        <v>0</v>
      </c>
      <c r="Y29" s="591">
        <v>0</v>
      </c>
      <c r="Z29" s="585">
        <f>SUM(Table3[[#This Row], [je17]]:Table3[[#This Row], [je43]])</f>
        <v>1572</v>
      </c>
      <c r="AA29" s="591">
        <v>0</v>
      </c>
      <c r="AB29" s="591">
        <v>0</v>
      </c>
      <c r="AC29" s="591">
        <v>0</v>
      </c>
      <c r="AD29" s="591">
        <v>0</v>
      </c>
      <c r="AE29" s="591">
        <v>0</v>
      </c>
      <c r="AF29" s="591">
        <v>0</v>
      </c>
      <c r="AG29" s="591">
        <v>0</v>
      </c>
      <c r="AH29" s="591">
        <v>0</v>
      </c>
      <c r="AI29" s="591">
        <v>0</v>
      </c>
      <c r="AJ29" s="591">
        <v>0</v>
      </c>
      <c r="AK29" s="591">
        <v>0</v>
      </c>
      <c r="AL29" s="591">
        <v>0</v>
      </c>
      <c r="AM29" s="591">
        <v>0</v>
      </c>
      <c r="AN29" s="591">
        <v>0</v>
      </c>
      <c r="AO29" s="591">
        <v>1572</v>
      </c>
      <c r="AP29" s="591">
        <v>0</v>
      </c>
      <c r="AQ29" s="591">
        <v>0</v>
      </c>
      <c r="AR29" s="591">
        <v>0</v>
      </c>
      <c r="AS29" s="591">
        <v>0</v>
      </c>
      <c r="AT29" s="591">
        <v>0</v>
      </c>
      <c r="AU29" s="591">
        <v>0</v>
      </c>
      <c r="AV29" s="591">
        <v>0</v>
      </c>
      <c r="AW29" s="591">
        <v>0</v>
      </c>
      <c r="AX29" s="591">
        <v>0</v>
      </c>
      <c r="AY29" s="591">
        <v>0</v>
      </c>
      <c r="AZ29" s="591">
        <v>0</v>
      </c>
      <c r="BA29" s="591">
        <v>0</v>
      </c>
      <c r="BB29" s="585">
        <f>SUM(Table3[[#This Row], [je45]]:Table3[[#This Row], [je56]])</f>
        <v>0</v>
      </c>
      <c r="BC29" s="591">
        <v>0</v>
      </c>
      <c r="BD29" s="591">
        <v>0</v>
      </c>
      <c r="BE29" s="591">
        <v>0</v>
      </c>
      <c r="BF29" s="591">
        <v>0</v>
      </c>
      <c r="BG29" s="591">
        <v>0</v>
      </c>
      <c r="BH29" s="591">
        <v>0</v>
      </c>
      <c r="BI29" s="591">
        <v>0</v>
      </c>
      <c r="BJ29" s="591">
        <v>0</v>
      </c>
      <c r="BK29" s="591">
        <v>0</v>
      </c>
      <c r="BL29" s="591">
        <v>0</v>
      </c>
      <c r="BM29" s="591">
        <v>0</v>
      </c>
      <c r="BN29" s="591">
        <v>0</v>
      </c>
      <c r="BO29" s="585">
        <f>Table3[[#This Row], [je58]]+Table3[[#This Row], [je59]]+Table3[[#This Row], [je60]]+Table3[[#This Row], [je61]]</f>
        <v>0</v>
      </c>
      <c r="BP29" s="591">
        <v>0</v>
      </c>
      <c r="BQ29" s="591">
        <v>0</v>
      </c>
      <c r="BR29" s="591">
        <v>0</v>
      </c>
      <c r="BS29" s="591">
        <v>0</v>
      </c>
      <c r="BT29" s="585">
        <f>SUM(Table3[[#This Row], [je63]]:Table3[[#This Row], [je74]])</f>
        <v>0</v>
      </c>
      <c r="BU29" s="591">
        <v>0</v>
      </c>
      <c r="BV29" s="591">
        <v>0</v>
      </c>
      <c r="BW29" s="591">
        <v>0</v>
      </c>
      <c r="BX29" s="591">
        <v>0</v>
      </c>
      <c r="BY29" s="591">
        <v>0</v>
      </c>
      <c r="BZ29" s="591">
        <v>0</v>
      </c>
      <c r="CA29" s="591">
        <v>0</v>
      </c>
      <c r="CB29" s="591">
        <v>0</v>
      </c>
      <c r="CC29" s="591">
        <v>0</v>
      </c>
      <c r="CD29" s="591">
        <v>0</v>
      </c>
      <c r="CE29" s="591">
        <v>0</v>
      </c>
      <c r="CF29" s="591">
        <v>0</v>
      </c>
      <c r="CG29" s="585">
        <f>SUM(Table3[[#This Row], [je76]]:Table3[[#This Row], [je91]])</f>
        <v>0</v>
      </c>
      <c r="CH29" s="591">
        <v>0</v>
      </c>
      <c r="CI29" s="591">
        <v>0</v>
      </c>
      <c r="CJ29" s="591">
        <v>0</v>
      </c>
      <c r="CK29" s="591">
        <v>0</v>
      </c>
      <c r="CL29" s="591">
        <v>0</v>
      </c>
      <c r="CM29" s="591">
        <v>0</v>
      </c>
      <c r="CN29" s="591">
        <v>0</v>
      </c>
      <c r="CO29" s="591">
        <v>0</v>
      </c>
      <c r="CP29" s="591">
        <v>0</v>
      </c>
      <c r="CQ29" s="591">
        <v>0</v>
      </c>
      <c r="CR29" s="591">
        <v>0</v>
      </c>
      <c r="CS29" s="591">
        <v>0</v>
      </c>
      <c r="CT29" s="591">
        <v>0</v>
      </c>
      <c r="CU29" s="591">
        <v>0</v>
      </c>
      <c r="CV29" s="591">
        <v>0</v>
      </c>
      <c r="CW29" s="591">
        <v>0</v>
      </c>
      <c r="CX29" s="585">
        <f>Table3[[#This Row], [je93]]+Table3[[#This Row], [je94]]</f>
        <v>0</v>
      </c>
      <c r="CY29" s="591">
        <v>0</v>
      </c>
      <c r="CZ29" s="591">
        <v>0</v>
      </c>
      <c r="DA29" s="585">
        <f>Table3[[#This Row], [je96]]+Table3[[#This Row], [je97]]+Table3[[#This Row], [je98]]+Table3[[#This Row], [je99]]+Table3[[#This Row], [je100]]</f>
        <v>0</v>
      </c>
      <c r="DB29" s="591">
        <v>0</v>
      </c>
      <c r="DC29" s="591">
        <v>0</v>
      </c>
      <c r="DD29" s="591">
        <v>0</v>
      </c>
      <c r="DE29" s="591">
        <v>0</v>
      </c>
      <c r="DF29" s="591">
        <v>0</v>
      </c>
      <c r="DG29" s="585">
        <f>Table3[[#This Row], [je102]]+Table3[[#This Row], [je103]]+Table3[[#This Row], [je104]]</f>
        <v>0</v>
      </c>
      <c r="DH29" s="591">
        <v>0</v>
      </c>
      <c r="DI29" s="591">
        <v>0</v>
      </c>
      <c r="DJ29" s="591">
        <v>0</v>
      </c>
      <c r="DK29" s="585">
        <f>Table3[[#This Row], [je106]]+Table3[[#This Row], [je107]]+Table3[[#This Row], [je108]]+Table3[[#This Row], [je109]]+Table3[[#This Row], [je110]]</f>
        <v>0</v>
      </c>
      <c r="DL29" s="591">
        <v>0</v>
      </c>
      <c r="DM29" s="591">
        <v>0</v>
      </c>
      <c r="DN29" s="591">
        <v>0</v>
      </c>
      <c r="DO29" s="591">
        <v>0</v>
      </c>
      <c r="DP29" s="593">
        <v>0</v>
      </c>
    </row>
    <row customHeight="1" ht="22.5">
      <c r="A30" s="588" t="s">
        <v>284</v>
      </c>
      <c r="B30" s="590"/>
      <c r="C30" s="590"/>
      <c r="D30" s="648" t="s">
        <v>554</v>
      </c>
      <c r="E30" s="648" t="s">
        <v>555</v>
      </c>
      <c r="F30" s="648" t="s">
        <v>502</v>
      </c>
      <c r="G30" s="648" t="s">
        <v>548</v>
      </c>
      <c r="H30" s="648" t="s">
        <v>549</v>
      </c>
      <c r="I30" s="648" t="s">
        <v>505</v>
      </c>
      <c r="J30" s="649" t="s">
        <v>22</v>
      </c>
      <c r="K30" s="585">
        <f>Table3[[#This Row], [je2]]+Table3[[#This Row], [je16]]+Table3[[#This Row], [je44]]+Table3[[#This Row], [je57]]+Table3[[#This Row], [je62]]+Table3[[#This Row], [je75]]+Table3[[#This Row], [je92]]+Table3[[#This Row], [je95]]+Table3[[#This Row], [je101]]+Table3[[#This Row], [je105]]</f>
        <v>173</v>
      </c>
      <c r="L30" s="585">
        <f>SUM(Table3[[#This Row], [je3]]:Table3[[#This Row], [je15]])</f>
        <v>0</v>
      </c>
      <c r="M30" s="591">
        <v>0</v>
      </c>
      <c r="N30" s="591">
        <v>0</v>
      </c>
      <c r="O30" s="591">
        <v>0</v>
      </c>
      <c r="P30" s="591">
        <v>0</v>
      </c>
      <c r="Q30" s="591">
        <v>0</v>
      </c>
      <c r="R30" s="591">
        <v>0</v>
      </c>
      <c r="S30" s="591">
        <v>0</v>
      </c>
      <c r="T30" s="591">
        <v>0</v>
      </c>
      <c r="U30" s="591">
        <v>0</v>
      </c>
      <c r="V30" s="591">
        <v>0</v>
      </c>
      <c r="W30" s="591">
        <v>0</v>
      </c>
      <c r="X30" s="591">
        <v>0</v>
      </c>
      <c r="Y30" s="591">
        <v>0</v>
      </c>
      <c r="Z30" s="585">
        <f>SUM(Table3[[#This Row], [je17]]:Table3[[#This Row], [je43]])</f>
        <v>173</v>
      </c>
      <c r="AA30" s="591">
        <v>0</v>
      </c>
      <c r="AB30" s="591">
        <v>0</v>
      </c>
      <c r="AC30" s="591">
        <v>0</v>
      </c>
      <c r="AD30" s="591">
        <v>0</v>
      </c>
      <c r="AE30" s="591">
        <v>0</v>
      </c>
      <c r="AF30" s="591">
        <v>0</v>
      </c>
      <c r="AG30" s="591">
        <v>0</v>
      </c>
      <c r="AH30" s="591">
        <v>0</v>
      </c>
      <c r="AI30" s="591">
        <v>0</v>
      </c>
      <c r="AJ30" s="591">
        <v>0</v>
      </c>
      <c r="AK30" s="591">
        <v>0</v>
      </c>
      <c r="AL30" s="591">
        <v>0</v>
      </c>
      <c r="AM30" s="591">
        <v>0</v>
      </c>
      <c r="AN30" s="591">
        <v>0</v>
      </c>
      <c r="AO30" s="591">
        <v>173</v>
      </c>
      <c r="AP30" s="591">
        <v>0</v>
      </c>
      <c r="AQ30" s="591">
        <v>0</v>
      </c>
      <c r="AR30" s="591">
        <v>0</v>
      </c>
      <c r="AS30" s="591">
        <v>0</v>
      </c>
      <c r="AT30" s="591">
        <v>0</v>
      </c>
      <c r="AU30" s="591">
        <v>0</v>
      </c>
      <c r="AV30" s="591">
        <v>0</v>
      </c>
      <c r="AW30" s="591">
        <v>0</v>
      </c>
      <c r="AX30" s="591">
        <v>0</v>
      </c>
      <c r="AY30" s="591">
        <v>0</v>
      </c>
      <c r="AZ30" s="591">
        <v>0</v>
      </c>
      <c r="BA30" s="591">
        <v>0</v>
      </c>
      <c r="BB30" s="585">
        <f>SUM(Table3[[#This Row], [je45]]:Table3[[#This Row], [je56]])</f>
        <v>0</v>
      </c>
      <c r="BC30" s="591">
        <v>0</v>
      </c>
      <c r="BD30" s="591">
        <v>0</v>
      </c>
      <c r="BE30" s="591">
        <v>0</v>
      </c>
      <c r="BF30" s="591">
        <v>0</v>
      </c>
      <c r="BG30" s="591">
        <v>0</v>
      </c>
      <c r="BH30" s="591">
        <v>0</v>
      </c>
      <c r="BI30" s="591">
        <v>0</v>
      </c>
      <c r="BJ30" s="591">
        <v>0</v>
      </c>
      <c r="BK30" s="591">
        <v>0</v>
      </c>
      <c r="BL30" s="591">
        <v>0</v>
      </c>
      <c r="BM30" s="591">
        <v>0</v>
      </c>
      <c r="BN30" s="591">
        <v>0</v>
      </c>
      <c r="BO30" s="585">
        <f>Table3[[#This Row], [je58]]+Table3[[#This Row], [je59]]+Table3[[#This Row], [je60]]+Table3[[#This Row], [je61]]</f>
        <v>0</v>
      </c>
      <c r="BP30" s="591">
        <v>0</v>
      </c>
      <c r="BQ30" s="591">
        <v>0</v>
      </c>
      <c r="BR30" s="591">
        <v>0</v>
      </c>
      <c r="BS30" s="591">
        <v>0</v>
      </c>
      <c r="BT30" s="585">
        <f>SUM(Table3[[#This Row], [je63]]:Table3[[#This Row], [je74]])</f>
        <v>0</v>
      </c>
      <c r="BU30" s="591">
        <v>0</v>
      </c>
      <c r="BV30" s="591">
        <v>0</v>
      </c>
      <c r="BW30" s="591">
        <v>0</v>
      </c>
      <c r="BX30" s="591">
        <v>0</v>
      </c>
      <c r="BY30" s="591">
        <v>0</v>
      </c>
      <c r="BZ30" s="591">
        <v>0</v>
      </c>
      <c r="CA30" s="591">
        <v>0</v>
      </c>
      <c r="CB30" s="591">
        <v>0</v>
      </c>
      <c r="CC30" s="591">
        <v>0</v>
      </c>
      <c r="CD30" s="591">
        <v>0</v>
      </c>
      <c r="CE30" s="591">
        <v>0</v>
      </c>
      <c r="CF30" s="591">
        <v>0</v>
      </c>
      <c r="CG30" s="585">
        <f>SUM(Table3[[#This Row], [je76]]:Table3[[#This Row], [je91]])</f>
        <v>0</v>
      </c>
      <c r="CH30" s="591">
        <v>0</v>
      </c>
      <c r="CI30" s="591">
        <v>0</v>
      </c>
      <c r="CJ30" s="591">
        <v>0</v>
      </c>
      <c r="CK30" s="591">
        <v>0</v>
      </c>
      <c r="CL30" s="591">
        <v>0</v>
      </c>
      <c r="CM30" s="591">
        <v>0</v>
      </c>
      <c r="CN30" s="591">
        <v>0</v>
      </c>
      <c r="CO30" s="591">
        <v>0</v>
      </c>
      <c r="CP30" s="591">
        <v>0</v>
      </c>
      <c r="CQ30" s="591">
        <v>0</v>
      </c>
      <c r="CR30" s="591">
        <v>0</v>
      </c>
      <c r="CS30" s="591">
        <v>0</v>
      </c>
      <c r="CT30" s="591">
        <v>0</v>
      </c>
      <c r="CU30" s="591">
        <v>0</v>
      </c>
      <c r="CV30" s="591">
        <v>0</v>
      </c>
      <c r="CW30" s="591">
        <v>0</v>
      </c>
      <c r="CX30" s="585">
        <f>Table3[[#This Row], [je93]]+Table3[[#This Row], [je94]]</f>
        <v>0</v>
      </c>
      <c r="CY30" s="591">
        <v>0</v>
      </c>
      <c r="CZ30" s="591">
        <v>0</v>
      </c>
      <c r="DA30" s="585">
        <f>Table3[[#This Row], [je96]]+Table3[[#This Row], [je97]]+Table3[[#This Row], [je98]]+Table3[[#This Row], [je99]]+Table3[[#This Row], [je100]]</f>
        <v>0</v>
      </c>
      <c r="DB30" s="591">
        <v>0</v>
      </c>
      <c r="DC30" s="591">
        <v>0</v>
      </c>
      <c r="DD30" s="591">
        <v>0</v>
      </c>
      <c r="DE30" s="591">
        <v>0</v>
      </c>
      <c r="DF30" s="591">
        <v>0</v>
      </c>
      <c r="DG30" s="585">
        <f>Table3[[#This Row], [je102]]+Table3[[#This Row], [je103]]+Table3[[#This Row], [je104]]</f>
        <v>0</v>
      </c>
      <c r="DH30" s="591">
        <v>0</v>
      </c>
      <c r="DI30" s="591">
        <v>0</v>
      </c>
      <c r="DJ30" s="591">
        <v>0</v>
      </c>
      <c r="DK30" s="585">
        <f>Table3[[#This Row], [je106]]+Table3[[#This Row], [je107]]+Table3[[#This Row], [je108]]+Table3[[#This Row], [je109]]+Table3[[#This Row], [je110]]</f>
        <v>0</v>
      </c>
      <c r="DL30" s="591">
        <v>0</v>
      </c>
      <c r="DM30" s="591">
        <v>0</v>
      </c>
      <c r="DN30" s="591">
        <v>0</v>
      </c>
      <c r="DO30" s="591">
        <v>0</v>
      </c>
      <c r="DP30" s="593">
        <v>0</v>
      </c>
    </row>
    <row customHeight="1" ht="22.5">
      <c r="A31" s="588" t="s">
        <v>284</v>
      </c>
      <c r="B31" s="590"/>
      <c r="C31" s="590"/>
      <c r="D31" s="648" t="s">
        <v>556</v>
      </c>
      <c r="E31" s="648" t="s">
        <v>557</v>
      </c>
      <c r="F31" s="648" t="s">
        <v>502</v>
      </c>
      <c r="G31" s="648" t="s">
        <v>558</v>
      </c>
      <c r="H31" s="648" t="s">
        <v>559</v>
      </c>
      <c r="I31" s="648" t="s">
        <v>505</v>
      </c>
      <c r="J31" s="649" t="s">
        <v>22</v>
      </c>
      <c r="K31" s="585">
        <f>Table3[[#This Row], [je2]]+Table3[[#This Row], [je16]]+Table3[[#This Row], [je44]]+Table3[[#This Row], [je57]]+Table3[[#This Row], [je62]]+Table3[[#This Row], [je75]]+Table3[[#This Row], [je92]]+Table3[[#This Row], [je95]]+Table3[[#This Row], [je101]]+Table3[[#This Row], [je105]]</f>
        <v>9000</v>
      </c>
      <c r="L31" s="585">
        <f>SUM(Table3[[#This Row], [je3]]:Table3[[#This Row], [je15]])</f>
        <v>9000</v>
      </c>
      <c r="M31" s="591">
        <v>0</v>
      </c>
      <c r="N31" s="591">
        <v>0</v>
      </c>
      <c r="O31" s="591">
        <v>0</v>
      </c>
      <c r="P31" s="591">
        <v>0</v>
      </c>
      <c r="Q31" s="591">
        <v>0</v>
      </c>
      <c r="R31" s="591">
        <v>0</v>
      </c>
      <c r="S31" s="591">
        <v>0</v>
      </c>
      <c r="T31" s="591">
        <v>0</v>
      </c>
      <c r="U31" s="591">
        <v>0</v>
      </c>
      <c r="V31" s="591">
        <v>0</v>
      </c>
      <c r="W31" s="591">
        <v>0</v>
      </c>
      <c r="X31" s="591">
        <v>0</v>
      </c>
      <c r="Y31" s="591">
        <v>9000</v>
      </c>
      <c r="Z31" s="585">
        <f>SUM(Table3[[#This Row], [je17]]:Table3[[#This Row], [je43]])</f>
        <v>0</v>
      </c>
      <c r="AA31" s="591">
        <v>0</v>
      </c>
      <c r="AB31" s="591">
        <v>0</v>
      </c>
      <c r="AC31" s="591">
        <v>0</v>
      </c>
      <c r="AD31" s="591">
        <v>0</v>
      </c>
      <c r="AE31" s="591">
        <v>0</v>
      </c>
      <c r="AF31" s="591">
        <v>0</v>
      </c>
      <c r="AG31" s="591">
        <v>0</v>
      </c>
      <c r="AH31" s="591">
        <v>0</v>
      </c>
      <c r="AI31" s="591">
        <v>0</v>
      </c>
      <c r="AJ31" s="591">
        <v>0</v>
      </c>
      <c r="AK31" s="591">
        <v>0</v>
      </c>
      <c r="AL31" s="591">
        <v>0</v>
      </c>
      <c r="AM31" s="591">
        <v>0</v>
      </c>
      <c r="AN31" s="591">
        <v>0</v>
      </c>
      <c r="AO31" s="591">
        <v>0</v>
      </c>
      <c r="AP31" s="591">
        <v>0</v>
      </c>
      <c r="AQ31" s="591">
        <v>0</v>
      </c>
      <c r="AR31" s="591">
        <v>0</v>
      </c>
      <c r="AS31" s="591">
        <v>0</v>
      </c>
      <c r="AT31" s="591">
        <v>0</v>
      </c>
      <c r="AU31" s="591">
        <v>0</v>
      </c>
      <c r="AV31" s="591">
        <v>0</v>
      </c>
      <c r="AW31" s="591">
        <v>0</v>
      </c>
      <c r="AX31" s="591">
        <v>0</v>
      </c>
      <c r="AY31" s="591">
        <v>0</v>
      </c>
      <c r="AZ31" s="591">
        <v>0</v>
      </c>
      <c r="BA31" s="591">
        <v>0</v>
      </c>
      <c r="BB31" s="585">
        <f>SUM(Table3[[#This Row], [je45]]:Table3[[#This Row], [je56]])</f>
        <v>0</v>
      </c>
      <c r="BC31" s="591">
        <v>0</v>
      </c>
      <c r="BD31" s="591">
        <v>0</v>
      </c>
      <c r="BE31" s="591">
        <v>0</v>
      </c>
      <c r="BF31" s="591">
        <v>0</v>
      </c>
      <c r="BG31" s="591">
        <v>0</v>
      </c>
      <c r="BH31" s="591">
        <v>0</v>
      </c>
      <c r="BI31" s="591">
        <v>0</v>
      </c>
      <c r="BJ31" s="591">
        <v>0</v>
      </c>
      <c r="BK31" s="591">
        <v>0</v>
      </c>
      <c r="BL31" s="591">
        <v>0</v>
      </c>
      <c r="BM31" s="591">
        <v>0</v>
      </c>
      <c r="BN31" s="591">
        <v>0</v>
      </c>
      <c r="BO31" s="585">
        <f>Table3[[#This Row], [je58]]+Table3[[#This Row], [je59]]+Table3[[#This Row], [je60]]+Table3[[#This Row], [je61]]</f>
        <v>0</v>
      </c>
      <c r="BP31" s="591">
        <v>0</v>
      </c>
      <c r="BQ31" s="591">
        <v>0</v>
      </c>
      <c r="BR31" s="591">
        <v>0</v>
      </c>
      <c r="BS31" s="591">
        <v>0</v>
      </c>
      <c r="BT31" s="585">
        <f>SUM(Table3[[#This Row], [je63]]:Table3[[#This Row], [je74]])</f>
        <v>0</v>
      </c>
      <c r="BU31" s="591">
        <v>0</v>
      </c>
      <c r="BV31" s="591">
        <v>0</v>
      </c>
      <c r="BW31" s="591">
        <v>0</v>
      </c>
      <c r="BX31" s="591">
        <v>0</v>
      </c>
      <c r="BY31" s="591">
        <v>0</v>
      </c>
      <c r="BZ31" s="591">
        <v>0</v>
      </c>
      <c r="CA31" s="591">
        <v>0</v>
      </c>
      <c r="CB31" s="591">
        <v>0</v>
      </c>
      <c r="CC31" s="591">
        <v>0</v>
      </c>
      <c r="CD31" s="591">
        <v>0</v>
      </c>
      <c r="CE31" s="591">
        <v>0</v>
      </c>
      <c r="CF31" s="591">
        <v>0</v>
      </c>
      <c r="CG31" s="585">
        <f>SUM(Table3[[#This Row], [je76]]:Table3[[#This Row], [je91]])</f>
        <v>0</v>
      </c>
      <c r="CH31" s="591">
        <v>0</v>
      </c>
      <c r="CI31" s="591">
        <v>0</v>
      </c>
      <c r="CJ31" s="591">
        <v>0</v>
      </c>
      <c r="CK31" s="591">
        <v>0</v>
      </c>
      <c r="CL31" s="591">
        <v>0</v>
      </c>
      <c r="CM31" s="591">
        <v>0</v>
      </c>
      <c r="CN31" s="591">
        <v>0</v>
      </c>
      <c r="CO31" s="591">
        <v>0</v>
      </c>
      <c r="CP31" s="591">
        <v>0</v>
      </c>
      <c r="CQ31" s="591">
        <v>0</v>
      </c>
      <c r="CR31" s="591">
        <v>0</v>
      </c>
      <c r="CS31" s="591">
        <v>0</v>
      </c>
      <c r="CT31" s="591">
        <v>0</v>
      </c>
      <c r="CU31" s="591">
        <v>0</v>
      </c>
      <c r="CV31" s="591">
        <v>0</v>
      </c>
      <c r="CW31" s="591">
        <v>0</v>
      </c>
      <c r="CX31" s="585">
        <f>Table3[[#This Row], [je93]]+Table3[[#This Row], [je94]]</f>
        <v>0</v>
      </c>
      <c r="CY31" s="591">
        <v>0</v>
      </c>
      <c r="CZ31" s="591">
        <v>0</v>
      </c>
      <c r="DA31" s="585">
        <f>Table3[[#This Row], [je96]]+Table3[[#This Row], [je97]]+Table3[[#This Row], [je98]]+Table3[[#This Row], [je99]]+Table3[[#This Row], [je100]]</f>
        <v>0</v>
      </c>
      <c r="DB31" s="591">
        <v>0</v>
      </c>
      <c r="DC31" s="591">
        <v>0</v>
      </c>
      <c r="DD31" s="591">
        <v>0</v>
      </c>
      <c r="DE31" s="591">
        <v>0</v>
      </c>
      <c r="DF31" s="591">
        <v>0</v>
      </c>
      <c r="DG31" s="585">
        <f>Table3[[#This Row], [je102]]+Table3[[#This Row], [je103]]+Table3[[#This Row], [je104]]</f>
        <v>0</v>
      </c>
      <c r="DH31" s="591">
        <v>0</v>
      </c>
      <c r="DI31" s="591">
        <v>0</v>
      </c>
      <c r="DJ31" s="591">
        <v>0</v>
      </c>
      <c r="DK31" s="585">
        <f>Table3[[#This Row], [je106]]+Table3[[#This Row], [je107]]+Table3[[#This Row], [je108]]+Table3[[#This Row], [je109]]+Table3[[#This Row], [je110]]</f>
        <v>0</v>
      </c>
      <c r="DL31" s="591">
        <v>0</v>
      </c>
      <c r="DM31" s="591">
        <v>0</v>
      </c>
      <c r="DN31" s="591">
        <v>0</v>
      </c>
      <c r="DO31" s="591">
        <v>0</v>
      </c>
      <c r="DP31" s="593">
        <v>0</v>
      </c>
    </row>
    <row customHeight="1" ht="22.5">
      <c r="A32" s="588" t="s">
        <v>284</v>
      </c>
      <c r="B32" s="590"/>
      <c r="C32" s="590"/>
      <c r="D32" s="648" t="s">
        <v>560</v>
      </c>
      <c r="E32" s="648" t="s">
        <v>561</v>
      </c>
      <c r="F32" s="648" t="s">
        <v>502</v>
      </c>
      <c r="G32" s="648" t="s">
        <v>548</v>
      </c>
      <c r="H32" s="648" t="s">
        <v>549</v>
      </c>
      <c r="I32" s="648" t="s">
        <v>505</v>
      </c>
      <c r="J32" s="649" t="s">
        <v>22</v>
      </c>
      <c r="K32" s="585">
        <f>Table3[[#This Row], [je2]]+Table3[[#This Row], [je16]]+Table3[[#This Row], [je44]]+Table3[[#This Row], [je57]]+Table3[[#This Row], [je62]]+Table3[[#This Row], [je75]]+Table3[[#This Row], [je92]]+Table3[[#This Row], [je95]]+Table3[[#This Row], [je101]]+Table3[[#This Row], [je105]]</f>
        <v>13000</v>
      </c>
      <c r="L32" s="585">
        <f>SUM(Table3[[#This Row], [je3]]:Table3[[#This Row], [je15]])</f>
        <v>13000</v>
      </c>
      <c r="M32" s="591">
        <v>0</v>
      </c>
      <c r="N32" s="591">
        <v>0</v>
      </c>
      <c r="O32" s="591">
        <v>0</v>
      </c>
      <c r="P32" s="591">
        <v>0</v>
      </c>
      <c r="Q32" s="591">
        <v>0</v>
      </c>
      <c r="R32" s="591">
        <v>0</v>
      </c>
      <c r="S32" s="591">
        <v>0</v>
      </c>
      <c r="T32" s="591">
        <v>0</v>
      </c>
      <c r="U32" s="591">
        <v>0</v>
      </c>
      <c r="V32" s="591">
        <v>0</v>
      </c>
      <c r="W32" s="591">
        <v>0</v>
      </c>
      <c r="X32" s="591">
        <v>0</v>
      </c>
      <c r="Y32" s="591">
        <v>13000</v>
      </c>
      <c r="Z32" s="585">
        <f>SUM(Table3[[#This Row], [je17]]:Table3[[#This Row], [je43]])</f>
        <v>0</v>
      </c>
      <c r="AA32" s="591">
        <v>0</v>
      </c>
      <c r="AB32" s="591">
        <v>0</v>
      </c>
      <c r="AC32" s="591">
        <v>0</v>
      </c>
      <c r="AD32" s="591">
        <v>0</v>
      </c>
      <c r="AE32" s="591">
        <v>0</v>
      </c>
      <c r="AF32" s="591">
        <v>0</v>
      </c>
      <c r="AG32" s="591">
        <v>0</v>
      </c>
      <c r="AH32" s="591">
        <v>0</v>
      </c>
      <c r="AI32" s="591">
        <v>0</v>
      </c>
      <c r="AJ32" s="591">
        <v>0</v>
      </c>
      <c r="AK32" s="591">
        <v>0</v>
      </c>
      <c r="AL32" s="591">
        <v>0</v>
      </c>
      <c r="AM32" s="591">
        <v>0</v>
      </c>
      <c r="AN32" s="591">
        <v>0</v>
      </c>
      <c r="AO32" s="591">
        <v>0</v>
      </c>
      <c r="AP32" s="591">
        <v>0</v>
      </c>
      <c r="AQ32" s="591">
        <v>0</v>
      </c>
      <c r="AR32" s="591">
        <v>0</v>
      </c>
      <c r="AS32" s="591">
        <v>0</v>
      </c>
      <c r="AT32" s="591">
        <v>0</v>
      </c>
      <c r="AU32" s="591">
        <v>0</v>
      </c>
      <c r="AV32" s="591">
        <v>0</v>
      </c>
      <c r="AW32" s="591">
        <v>0</v>
      </c>
      <c r="AX32" s="591">
        <v>0</v>
      </c>
      <c r="AY32" s="591">
        <v>0</v>
      </c>
      <c r="AZ32" s="591">
        <v>0</v>
      </c>
      <c r="BA32" s="591">
        <v>0</v>
      </c>
      <c r="BB32" s="585">
        <f>SUM(Table3[[#This Row], [je45]]:Table3[[#This Row], [je56]])</f>
        <v>0</v>
      </c>
      <c r="BC32" s="591">
        <v>0</v>
      </c>
      <c r="BD32" s="591">
        <v>0</v>
      </c>
      <c r="BE32" s="591">
        <v>0</v>
      </c>
      <c r="BF32" s="591">
        <v>0</v>
      </c>
      <c r="BG32" s="591">
        <v>0</v>
      </c>
      <c r="BH32" s="591">
        <v>0</v>
      </c>
      <c r="BI32" s="591">
        <v>0</v>
      </c>
      <c r="BJ32" s="591">
        <v>0</v>
      </c>
      <c r="BK32" s="591">
        <v>0</v>
      </c>
      <c r="BL32" s="591">
        <v>0</v>
      </c>
      <c r="BM32" s="591">
        <v>0</v>
      </c>
      <c r="BN32" s="591">
        <v>0</v>
      </c>
      <c r="BO32" s="585">
        <f>Table3[[#This Row], [je58]]+Table3[[#This Row], [je59]]+Table3[[#This Row], [je60]]+Table3[[#This Row], [je61]]</f>
        <v>0</v>
      </c>
      <c r="BP32" s="591">
        <v>0</v>
      </c>
      <c r="BQ32" s="591">
        <v>0</v>
      </c>
      <c r="BR32" s="591">
        <v>0</v>
      </c>
      <c r="BS32" s="591">
        <v>0</v>
      </c>
      <c r="BT32" s="585">
        <f>SUM(Table3[[#This Row], [je63]]:Table3[[#This Row], [je74]])</f>
        <v>0</v>
      </c>
      <c r="BU32" s="591">
        <v>0</v>
      </c>
      <c r="BV32" s="591">
        <v>0</v>
      </c>
      <c r="BW32" s="591">
        <v>0</v>
      </c>
      <c r="BX32" s="591">
        <v>0</v>
      </c>
      <c r="BY32" s="591">
        <v>0</v>
      </c>
      <c r="BZ32" s="591">
        <v>0</v>
      </c>
      <c r="CA32" s="591">
        <v>0</v>
      </c>
      <c r="CB32" s="591">
        <v>0</v>
      </c>
      <c r="CC32" s="591">
        <v>0</v>
      </c>
      <c r="CD32" s="591">
        <v>0</v>
      </c>
      <c r="CE32" s="591">
        <v>0</v>
      </c>
      <c r="CF32" s="591">
        <v>0</v>
      </c>
      <c r="CG32" s="585">
        <f>SUM(Table3[[#This Row], [je76]]:Table3[[#This Row], [je91]])</f>
        <v>0</v>
      </c>
      <c r="CH32" s="591">
        <v>0</v>
      </c>
      <c r="CI32" s="591">
        <v>0</v>
      </c>
      <c r="CJ32" s="591">
        <v>0</v>
      </c>
      <c r="CK32" s="591">
        <v>0</v>
      </c>
      <c r="CL32" s="591">
        <v>0</v>
      </c>
      <c r="CM32" s="591">
        <v>0</v>
      </c>
      <c r="CN32" s="591">
        <v>0</v>
      </c>
      <c r="CO32" s="591">
        <v>0</v>
      </c>
      <c r="CP32" s="591">
        <v>0</v>
      </c>
      <c r="CQ32" s="591">
        <v>0</v>
      </c>
      <c r="CR32" s="591">
        <v>0</v>
      </c>
      <c r="CS32" s="591">
        <v>0</v>
      </c>
      <c r="CT32" s="591">
        <v>0</v>
      </c>
      <c r="CU32" s="591">
        <v>0</v>
      </c>
      <c r="CV32" s="591">
        <v>0</v>
      </c>
      <c r="CW32" s="591">
        <v>0</v>
      </c>
      <c r="CX32" s="585">
        <f>Table3[[#This Row], [je93]]+Table3[[#This Row], [je94]]</f>
        <v>0</v>
      </c>
      <c r="CY32" s="591">
        <v>0</v>
      </c>
      <c r="CZ32" s="591">
        <v>0</v>
      </c>
      <c r="DA32" s="585">
        <f>Table3[[#This Row], [je96]]+Table3[[#This Row], [je97]]+Table3[[#This Row], [je98]]+Table3[[#This Row], [je99]]+Table3[[#This Row], [je100]]</f>
        <v>0</v>
      </c>
      <c r="DB32" s="591">
        <v>0</v>
      </c>
      <c r="DC32" s="591">
        <v>0</v>
      </c>
      <c r="DD32" s="591">
        <v>0</v>
      </c>
      <c r="DE32" s="591">
        <v>0</v>
      </c>
      <c r="DF32" s="591">
        <v>0</v>
      </c>
      <c r="DG32" s="585">
        <f>Table3[[#This Row], [je102]]+Table3[[#This Row], [je103]]+Table3[[#This Row], [je104]]</f>
        <v>0</v>
      </c>
      <c r="DH32" s="591">
        <v>0</v>
      </c>
      <c r="DI32" s="591">
        <v>0</v>
      </c>
      <c r="DJ32" s="591">
        <v>0</v>
      </c>
      <c r="DK32" s="585">
        <f>Table3[[#This Row], [je106]]+Table3[[#This Row], [je107]]+Table3[[#This Row], [je108]]+Table3[[#This Row], [je109]]+Table3[[#This Row], [je110]]</f>
        <v>0</v>
      </c>
      <c r="DL32" s="591">
        <v>0</v>
      </c>
      <c r="DM32" s="591">
        <v>0</v>
      </c>
      <c r="DN32" s="591">
        <v>0</v>
      </c>
      <c r="DO32" s="591">
        <v>0</v>
      </c>
      <c r="DP32" s="593">
        <v>0</v>
      </c>
    </row>
    <row customHeight="1" ht="22.5">
      <c r="A33" s="588" t="s">
        <v>284</v>
      </c>
      <c r="B33" s="590"/>
      <c r="C33" s="590"/>
      <c r="D33" s="648" t="s">
        <v>562</v>
      </c>
      <c r="E33" s="648" t="s">
        <v>563</v>
      </c>
      <c r="F33" s="648" t="s">
        <v>502</v>
      </c>
      <c r="G33" s="648" t="s">
        <v>558</v>
      </c>
      <c r="H33" s="648" t="s">
        <v>559</v>
      </c>
      <c r="I33" s="648" t="s">
        <v>505</v>
      </c>
      <c r="J33" s="649" t="s">
        <v>22</v>
      </c>
      <c r="K33" s="585">
        <f>Table3[[#This Row], [je2]]+Table3[[#This Row], [je16]]+Table3[[#This Row], [je44]]+Table3[[#This Row], [je57]]+Table3[[#This Row], [je62]]+Table3[[#This Row], [je75]]+Table3[[#This Row], [je92]]+Table3[[#This Row], [je95]]+Table3[[#This Row], [je101]]+Table3[[#This Row], [je105]]</f>
        <v>1920</v>
      </c>
      <c r="L33" s="585">
        <f>SUM(Table3[[#This Row], [je3]]:Table3[[#This Row], [je15]])</f>
        <v>0</v>
      </c>
      <c r="M33" s="591">
        <v>0</v>
      </c>
      <c r="N33" s="591">
        <v>0</v>
      </c>
      <c r="O33" s="591">
        <v>0</v>
      </c>
      <c r="P33" s="591">
        <v>0</v>
      </c>
      <c r="Q33" s="591">
        <v>0</v>
      </c>
      <c r="R33" s="591">
        <v>0</v>
      </c>
      <c r="S33" s="591">
        <v>0</v>
      </c>
      <c r="T33" s="591">
        <v>0</v>
      </c>
      <c r="U33" s="591">
        <v>0</v>
      </c>
      <c r="V33" s="591">
        <v>0</v>
      </c>
      <c r="W33" s="591">
        <v>0</v>
      </c>
      <c r="X33" s="591">
        <v>0</v>
      </c>
      <c r="Y33" s="591">
        <v>0</v>
      </c>
      <c r="Z33" s="585">
        <f>SUM(Table3[[#This Row], [je17]]:Table3[[#This Row], [je43]])</f>
        <v>1920</v>
      </c>
      <c r="AA33" s="591">
        <v>0</v>
      </c>
      <c r="AB33" s="591">
        <v>0</v>
      </c>
      <c r="AC33" s="591">
        <v>0</v>
      </c>
      <c r="AD33" s="591">
        <v>0</v>
      </c>
      <c r="AE33" s="591">
        <v>0</v>
      </c>
      <c r="AF33" s="591">
        <v>0</v>
      </c>
      <c r="AG33" s="591">
        <v>0</v>
      </c>
      <c r="AH33" s="591">
        <v>0</v>
      </c>
      <c r="AI33" s="591">
        <v>0</v>
      </c>
      <c r="AJ33" s="591">
        <v>0</v>
      </c>
      <c r="AK33" s="591">
        <v>0</v>
      </c>
      <c r="AL33" s="591">
        <v>0</v>
      </c>
      <c r="AM33" s="591">
        <v>0</v>
      </c>
      <c r="AN33" s="591">
        <v>0</v>
      </c>
      <c r="AO33" s="591">
        <v>1920</v>
      </c>
      <c r="AP33" s="591">
        <v>0</v>
      </c>
      <c r="AQ33" s="591">
        <v>0</v>
      </c>
      <c r="AR33" s="591">
        <v>0</v>
      </c>
      <c r="AS33" s="591">
        <v>0</v>
      </c>
      <c r="AT33" s="591">
        <v>0</v>
      </c>
      <c r="AU33" s="591">
        <v>0</v>
      </c>
      <c r="AV33" s="591">
        <v>0</v>
      </c>
      <c r="AW33" s="591">
        <v>0</v>
      </c>
      <c r="AX33" s="591">
        <v>0</v>
      </c>
      <c r="AY33" s="591">
        <v>0</v>
      </c>
      <c r="AZ33" s="591">
        <v>0</v>
      </c>
      <c r="BA33" s="591">
        <v>0</v>
      </c>
      <c r="BB33" s="585">
        <f>SUM(Table3[[#This Row], [je45]]:Table3[[#This Row], [je56]])</f>
        <v>0</v>
      </c>
      <c r="BC33" s="591">
        <v>0</v>
      </c>
      <c r="BD33" s="591">
        <v>0</v>
      </c>
      <c r="BE33" s="591">
        <v>0</v>
      </c>
      <c r="BF33" s="591">
        <v>0</v>
      </c>
      <c r="BG33" s="591">
        <v>0</v>
      </c>
      <c r="BH33" s="591">
        <v>0</v>
      </c>
      <c r="BI33" s="591">
        <v>0</v>
      </c>
      <c r="BJ33" s="591">
        <v>0</v>
      </c>
      <c r="BK33" s="591">
        <v>0</v>
      </c>
      <c r="BL33" s="591">
        <v>0</v>
      </c>
      <c r="BM33" s="591">
        <v>0</v>
      </c>
      <c r="BN33" s="591">
        <v>0</v>
      </c>
      <c r="BO33" s="585">
        <f>Table3[[#This Row], [je58]]+Table3[[#This Row], [je59]]+Table3[[#This Row], [je60]]+Table3[[#This Row], [je61]]</f>
        <v>0</v>
      </c>
      <c r="BP33" s="591">
        <v>0</v>
      </c>
      <c r="BQ33" s="591">
        <v>0</v>
      </c>
      <c r="BR33" s="591">
        <v>0</v>
      </c>
      <c r="BS33" s="591">
        <v>0</v>
      </c>
      <c r="BT33" s="585">
        <f>SUM(Table3[[#This Row], [je63]]:Table3[[#This Row], [je74]])</f>
        <v>0</v>
      </c>
      <c r="BU33" s="591">
        <v>0</v>
      </c>
      <c r="BV33" s="591">
        <v>0</v>
      </c>
      <c r="BW33" s="591">
        <v>0</v>
      </c>
      <c r="BX33" s="591">
        <v>0</v>
      </c>
      <c r="BY33" s="591">
        <v>0</v>
      </c>
      <c r="BZ33" s="591">
        <v>0</v>
      </c>
      <c r="CA33" s="591">
        <v>0</v>
      </c>
      <c r="CB33" s="591">
        <v>0</v>
      </c>
      <c r="CC33" s="591">
        <v>0</v>
      </c>
      <c r="CD33" s="591">
        <v>0</v>
      </c>
      <c r="CE33" s="591">
        <v>0</v>
      </c>
      <c r="CF33" s="591">
        <v>0</v>
      </c>
      <c r="CG33" s="585">
        <f>SUM(Table3[[#This Row], [je76]]:Table3[[#This Row], [je91]])</f>
        <v>0</v>
      </c>
      <c r="CH33" s="591">
        <v>0</v>
      </c>
      <c r="CI33" s="591">
        <v>0</v>
      </c>
      <c r="CJ33" s="591">
        <v>0</v>
      </c>
      <c r="CK33" s="591">
        <v>0</v>
      </c>
      <c r="CL33" s="591">
        <v>0</v>
      </c>
      <c r="CM33" s="591">
        <v>0</v>
      </c>
      <c r="CN33" s="591">
        <v>0</v>
      </c>
      <c r="CO33" s="591">
        <v>0</v>
      </c>
      <c r="CP33" s="591">
        <v>0</v>
      </c>
      <c r="CQ33" s="591">
        <v>0</v>
      </c>
      <c r="CR33" s="591">
        <v>0</v>
      </c>
      <c r="CS33" s="591">
        <v>0</v>
      </c>
      <c r="CT33" s="591">
        <v>0</v>
      </c>
      <c r="CU33" s="591">
        <v>0</v>
      </c>
      <c r="CV33" s="591">
        <v>0</v>
      </c>
      <c r="CW33" s="591">
        <v>0</v>
      </c>
      <c r="CX33" s="585">
        <f>Table3[[#This Row], [je93]]+Table3[[#This Row], [je94]]</f>
        <v>0</v>
      </c>
      <c r="CY33" s="591">
        <v>0</v>
      </c>
      <c r="CZ33" s="591">
        <v>0</v>
      </c>
      <c r="DA33" s="585">
        <f>Table3[[#This Row], [je96]]+Table3[[#This Row], [je97]]+Table3[[#This Row], [je98]]+Table3[[#This Row], [je99]]+Table3[[#This Row], [je100]]</f>
        <v>0</v>
      </c>
      <c r="DB33" s="591">
        <v>0</v>
      </c>
      <c r="DC33" s="591">
        <v>0</v>
      </c>
      <c r="DD33" s="591">
        <v>0</v>
      </c>
      <c r="DE33" s="591">
        <v>0</v>
      </c>
      <c r="DF33" s="591">
        <v>0</v>
      </c>
      <c r="DG33" s="585">
        <f>Table3[[#This Row], [je102]]+Table3[[#This Row], [je103]]+Table3[[#This Row], [je104]]</f>
        <v>0</v>
      </c>
      <c r="DH33" s="591">
        <v>0</v>
      </c>
      <c r="DI33" s="591">
        <v>0</v>
      </c>
      <c r="DJ33" s="591">
        <v>0</v>
      </c>
      <c r="DK33" s="585">
        <f>Table3[[#This Row], [je106]]+Table3[[#This Row], [je107]]+Table3[[#This Row], [je108]]+Table3[[#This Row], [je109]]+Table3[[#This Row], [je110]]</f>
        <v>0</v>
      </c>
      <c r="DL33" s="591">
        <v>0</v>
      </c>
      <c r="DM33" s="591">
        <v>0</v>
      </c>
      <c r="DN33" s="591">
        <v>0</v>
      </c>
      <c r="DO33" s="591">
        <v>0</v>
      </c>
      <c r="DP33" s="593">
        <v>0</v>
      </c>
    </row>
    <row customHeight="1" ht="22.5">
      <c r="A34" s="588" t="s">
        <v>284</v>
      </c>
      <c r="B34" s="590"/>
      <c r="C34" s="590"/>
      <c r="D34" s="648" t="s">
        <v>564</v>
      </c>
      <c r="E34" s="648" t="s">
        <v>565</v>
      </c>
      <c r="F34" s="648" t="s">
        <v>502</v>
      </c>
      <c r="G34" s="648" t="s">
        <v>566</v>
      </c>
      <c r="H34" s="648" t="s">
        <v>567</v>
      </c>
      <c r="I34" s="648" t="s">
        <v>505</v>
      </c>
      <c r="J34" s="649" t="s">
        <v>22</v>
      </c>
      <c r="K34" s="585">
        <f>Table3[[#This Row], [je2]]+Table3[[#This Row], [je16]]+Table3[[#This Row], [je44]]+Table3[[#This Row], [je57]]+Table3[[#This Row], [je62]]+Table3[[#This Row], [je75]]+Table3[[#This Row], [je92]]+Table3[[#This Row], [je95]]+Table3[[#This Row], [je101]]+Table3[[#This Row], [je105]]</f>
        <v>807</v>
      </c>
      <c r="L34" s="585">
        <f>SUM(Table3[[#This Row], [je3]]:Table3[[#This Row], [je15]])</f>
        <v>0</v>
      </c>
      <c r="M34" s="591">
        <v>0</v>
      </c>
      <c r="N34" s="591">
        <v>0</v>
      </c>
      <c r="O34" s="591">
        <v>0</v>
      </c>
      <c r="P34" s="591">
        <v>0</v>
      </c>
      <c r="Q34" s="591">
        <v>0</v>
      </c>
      <c r="R34" s="591">
        <v>0</v>
      </c>
      <c r="S34" s="591">
        <v>0</v>
      </c>
      <c r="T34" s="591">
        <v>0</v>
      </c>
      <c r="U34" s="591">
        <v>0</v>
      </c>
      <c r="V34" s="591">
        <v>0</v>
      </c>
      <c r="W34" s="591">
        <v>0</v>
      </c>
      <c r="X34" s="591">
        <v>0</v>
      </c>
      <c r="Y34" s="591">
        <v>0</v>
      </c>
      <c r="Z34" s="585">
        <f>SUM(Table3[[#This Row], [je17]]:Table3[[#This Row], [je43]])</f>
        <v>807</v>
      </c>
      <c r="AA34" s="591">
        <v>0</v>
      </c>
      <c r="AB34" s="591">
        <v>0</v>
      </c>
      <c r="AC34" s="591">
        <v>0</v>
      </c>
      <c r="AD34" s="591">
        <v>0</v>
      </c>
      <c r="AE34" s="591">
        <v>0</v>
      </c>
      <c r="AF34" s="591">
        <v>0</v>
      </c>
      <c r="AG34" s="591">
        <v>0</v>
      </c>
      <c r="AH34" s="591">
        <v>0</v>
      </c>
      <c r="AI34" s="591">
        <v>0</v>
      </c>
      <c r="AJ34" s="591">
        <v>0</v>
      </c>
      <c r="AK34" s="591">
        <v>0</v>
      </c>
      <c r="AL34" s="591">
        <v>0</v>
      </c>
      <c r="AM34" s="591">
        <v>0</v>
      </c>
      <c r="AN34" s="591">
        <v>0</v>
      </c>
      <c r="AO34" s="591">
        <v>807</v>
      </c>
      <c r="AP34" s="591">
        <v>0</v>
      </c>
      <c r="AQ34" s="591">
        <v>0</v>
      </c>
      <c r="AR34" s="591">
        <v>0</v>
      </c>
      <c r="AS34" s="591">
        <v>0</v>
      </c>
      <c r="AT34" s="591">
        <v>0</v>
      </c>
      <c r="AU34" s="591">
        <v>0</v>
      </c>
      <c r="AV34" s="591">
        <v>0</v>
      </c>
      <c r="AW34" s="591">
        <v>0</v>
      </c>
      <c r="AX34" s="591">
        <v>0</v>
      </c>
      <c r="AY34" s="591">
        <v>0</v>
      </c>
      <c r="AZ34" s="591">
        <v>0</v>
      </c>
      <c r="BA34" s="591">
        <v>0</v>
      </c>
      <c r="BB34" s="585">
        <f>SUM(Table3[[#This Row], [je45]]:Table3[[#This Row], [je56]])</f>
        <v>0</v>
      </c>
      <c r="BC34" s="591">
        <v>0</v>
      </c>
      <c r="BD34" s="591">
        <v>0</v>
      </c>
      <c r="BE34" s="591">
        <v>0</v>
      </c>
      <c r="BF34" s="591">
        <v>0</v>
      </c>
      <c r="BG34" s="591">
        <v>0</v>
      </c>
      <c r="BH34" s="591">
        <v>0</v>
      </c>
      <c r="BI34" s="591">
        <v>0</v>
      </c>
      <c r="BJ34" s="591">
        <v>0</v>
      </c>
      <c r="BK34" s="591">
        <v>0</v>
      </c>
      <c r="BL34" s="591">
        <v>0</v>
      </c>
      <c r="BM34" s="591">
        <v>0</v>
      </c>
      <c r="BN34" s="591">
        <v>0</v>
      </c>
      <c r="BO34" s="585">
        <f>Table3[[#This Row], [je58]]+Table3[[#This Row], [je59]]+Table3[[#This Row], [je60]]+Table3[[#This Row], [je61]]</f>
        <v>0</v>
      </c>
      <c r="BP34" s="591">
        <v>0</v>
      </c>
      <c r="BQ34" s="591">
        <v>0</v>
      </c>
      <c r="BR34" s="591">
        <v>0</v>
      </c>
      <c r="BS34" s="591">
        <v>0</v>
      </c>
      <c r="BT34" s="585">
        <f>SUM(Table3[[#This Row], [je63]]:Table3[[#This Row], [je74]])</f>
        <v>0</v>
      </c>
      <c r="BU34" s="591">
        <v>0</v>
      </c>
      <c r="BV34" s="591">
        <v>0</v>
      </c>
      <c r="BW34" s="591">
        <v>0</v>
      </c>
      <c r="BX34" s="591">
        <v>0</v>
      </c>
      <c r="BY34" s="591">
        <v>0</v>
      </c>
      <c r="BZ34" s="591">
        <v>0</v>
      </c>
      <c r="CA34" s="591">
        <v>0</v>
      </c>
      <c r="CB34" s="591">
        <v>0</v>
      </c>
      <c r="CC34" s="591">
        <v>0</v>
      </c>
      <c r="CD34" s="591">
        <v>0</v>
      </c>
      <c r="CE34" s="591">
        <v>0</v>
      </c>
      <c r="CF34" s="591">
        <v>0</v>
      </c>
      <c r="CG34" s="585">
        <f>SUM(Table3[[#This Row], [je76]]:Table3[[#This Row], [je91]])</f>
        <v>0</v>
      </c>
      <c r="CH34" s="591">
        <v>0</v>
      </c>
      <c r="CI34" s="591">
        <v>0</v>
      </c>
      <c r="CJ34" s="591">
        <v>0</v>
      </c>
      <c r="CK34" s="591">
        <v>0</v>
      </c>
      <c r="CL34" s="591">
        <v>0</v>
      </c>
      <c r="CM34" s="591">
        <v>0</v>
      </c>
      <c r="CN34" s="591">
        <v>0</v>
      </c>
      <c r="CO34" s="591">
        <v>0</v>
      </c>
      <c r="CP34" s="591">
        <v>0</v>
      </c>
      <c r="CQ34" s="591">
        <v>0</v>
      </c>
      <c r="CR34" s="591">
        <v>0</v>
      </c>
      <c r="CS34" s="591">
        <v>0</v>
      </c>
      <c r="CT34" s="591">
        <v>0</v>
      </c>
      <c r="CU34" s="591">
        <v>0</v>
      </c>
      <c r="CV34" s="591">
        <v>0</v>
      </c>
      <c r="CW34" s="591">
        <v>0</v>
      </c>
      <c r="CX34" s="585">
        <f>Table3[[#This Row], [je93]]+Table3[[#This Row], [je94]]</f>
        <v>0</v>
      </c>
      <c r="CY34" s="591">
        <v>0</v>
      </c>
      <c r="CZ34" s="591">
        <v>0</v>
      </c>
      <c r="DA34" s="585">
        <f>Table3[[#This Row], [je96]]+Table3[[#This Row], [je97]]+Table3[[#This Row], [je98]]+Table3[[#This Row], [je99]]+Table3[[#This Row], [je100]]</f>
        <v>0</v>
      </c>
      <c r="DB34" s="591">
        <v>0</v>
      </c>
      <c r="DC34" s="591">
        <v>0</v>
      </c>
      <c r="DD34" s="591">
        <v>0</v>
      </c>
      <c r="DE34" s="591">
        <v>0</v>
      </c>
      <c r="DF34" s="591">
        <v>0</v>
      </c>
      <c r="DG34" s="585">
        <f>Table3[[#This Row], [je102]]+Table3[[#This Row], [je103]]+Table3[[#This Row], [je104]]</f>
        <v>0</v>
      </c>
      <c r="DH34" s="591">
        <v>0</v>
      </c>
      <c r="DI34" s="591">
        <v>0</v>
      </c>
      <c r="DJ34" s="591">
        <v>0</v>
      </c>
      <c r="DK34" s="585">
        <f>Table3[[#This Row], [je106]]+Table3[[#This Row], [je107]]+Table3[[#This Row], [je108]]+Table3[[#This Row], [je109]]+Table3[[#This Row], [je110]]</f>
        <v>0</v>
      </c>
      <c r="DL34" s="591">
        <v>0</v>
      </c>
      <c r="DM34" s="591">
        <v>0</v>
      </c>
      <c r="DN34" s="591">
        <v>0</v>
      </c>
      <c r="DO34" s="591">
        <v>0</v>
      </c>
      <c r="DP34" s="593">
        <v>0</v>
      </c>
    </row>
    <row customHeight="1" ht="22.5">
      <c r="A35" s="588" t="s">
        <v>284</v>
      </c>
      <c r="B35" s="590"/>
      <c r="C35" s="590"/>
      <c r="D35" s="648" t="s">
        <v>568</v>
      </c>
      <c r="E35" s="648" t="s">
        <v>569</v>
      </c>
      <c r="F35" s="648" t="s">
        <v>502</v>
      </c>
      <c r="G35" s="648" t="s">
        <v>570</v>
      </c>
      <c r="H35" s="648" t="s">
        <v>571</v>
      </c>
      <c r="I35" s="648" t="s">
        <v>505</v>
      </c>
      <c r="J35" s="649" t="s">
        <v>22</v>
      </c>
      <c r="K35" s="585">
        <f>Table3[[#This Row], [je2]]+Table3[[#This Row], [je16]]+Table3[[#This Row], [je44]]+Table3[[#This Row], [je57]]+Table3[[#This Row], [je62]]+Table3[[#This Row], [je75]]+Table3[[#This Row], [je92]]+Table3[[#This Row], [je95]]+Table3[[#This Row], [je101]]+Table3[[#This Row], [je105]]</f>
        <v>9000</v>
      </c>
      <c r="L35" s="585">
        <f>SUM(Table3[[#This Row], [je3]]:Table3[[#This Row], [je15]])</f>
        <v>9000</v>
      </c>
      <c r="M35" s="591">
        <v>0</v>
      </c>
      <c r="N35" s="591">
        <v>0</v>
      </c>
      <c r="O35" s="591">
        <v>0</v>
      </c>
      <c r="P35" s="591">
        <v>0</v>
      </c>
      <c r="Q35" s="591">
        <v>0</v>
      </c>
      <c r="R35" s="591">
        <v>0</v>
      </c>
      <c r="S35" s="591">
        <v>0</v>
      </c>
      <c r="T35" s="591">
        <v>0</v>
      </c>
      <c r="U35" s="591">
        <v>0</v>
      </c>
      <c r="V35" s="591">
        <v>0</v>
      </c>
      <c r="W35" s="591">
        <v>0</v>
      </c>
      <c r="X35" s="591">
        <v>0</v>
      </c>
      <c r="Y35" s="591">
        <v>9000</v>
      </c>
      <c r="Z35" s="585">
        <f>SUM(Table3[[#This Row], [je17]]:Table3[[#This Row], [je43]])</f>
        <v>0</v>
      </c>
      <c r="AA35" s="591">
        <v>0</v>
      </c>
      <c r="AB35" s="591">
        <v>0</v>
      </c>
      <c r="AC35" s="591">
        <v>0</v>
      </c>
      <c r="AD35" s="591">
        <v>0</v>
      </c>
      <c r="AE35" s="591">
        <v>0</v>
      </c>
      <c r="AF35" s="591">
        <v>0</v>
      </c>
      <c r="AG35" s="591">
        <v>0</v>
      </c>
      <c r="AH35" s="591">
        <v>0</v>
      </c>
      <c r="AI35" s="591">
        <v>0</v>
      </c>
      <c r="AJ35" s="591">
        <v>0</v>
      </c>
      <c r="AK35" s="591">
        <v>0</v>
      </c>
      <c r="AL35" s="591">
        <v>0</v>
      </c>
      <c r="AM35" s="591">
        <v>0</v>
      </c>
      <c r="AN35" s="591">
        <v>0</v>
      </c>
      <c r="AO35" s="591">
        <v>0</v>
      </c>
      <c r="AP35" s="591">
        <v>0</v>
      </c>
      <c r="AQ35" s="591">
        <v>0</v>
      </c>
      <c r="AR35" s="591">
        <v>0</v>
      </c>
      <c r="AS35" s="591">
        <v>0</v>
      </c>
      <c r="AT35" s="591">
        <v>0</v>
      </c>
      <c r="AU35" s="591">
        <v>0</v>
      </c>
      <c r="AV35" s="591">
        <v>0</v>
      </c>
      <c r="AW35" s="591">
        <v>0</v>
      </c>
      <c r="AX35" s="591">
        <v>0</v>
      </c>
      <c r="AY35" s="591">
        <v>0</v>
      </c>
      <c r="AZ35" s="591">
        <v>0</v>
      </c>
      <c r="BA35" s="591">
        <v>0</v>
      </c>
      <c r="BB35" s="585">
        <f>SUM(Table3[[#This Row], [je45]]:Table3[[#This Row], [je56]])</f>
        <v>0</v>
      </c>
      <c r="BC35" s="591">
        <v>0</v>
      </c>
      <c r="BD35" s="591">
        <v>0</v>
      </c>
      <c r="BE35" s="591">
        <v>0</v>
      </c>
      <c r="BF35" s="591">
        <v>0</v>
      </c>
      <c r="BG35" s="591">
        <v>0</v>
      </c>
      <c r="BH35" s="591">
        <v>0</v>
      </c>
      <c r="BI35" s="591">
        <v>0</v>
      </c>
      <c r="BJ35" s="591">
        <v>0</v>
      </c>
      <c r="BK35" s="591">
        <v>0</v>
      </c>
      <c r="BL35" s="591">
        <v>0</v>
      </c>
      <c r="BM35" s="591">
        <v>0</v>
      </c>
      <c r="BN35" s="591">
        <v>0</v>
      </c>
      <c r="BO35" s="585">
        <f>Table3[[#This Row], [je58]]+Table3[[#This Row], [je59]]+Table3[[#This Row], [je60]]+Table3[[#This Row], [je61]]</f>
        <v>0</v>
      </c>
      <c r="BP35" s="591">
        <v>0</v>
      </c>
      <c r="BQ35" s="591">
        <v>0</v>
      </c>
      <c r="BR35" s="591">
        <v>0</v>
      </c>
      <c r="BS35" s="591">
        <v>0</v>
      </c>
      <c r="BT35" s="585">
        <f>SUM(Table3[[#This Row], [je63]]:Table3[[#This Row], [je74]])</f>
        <v>0</v>
      </c>
      <c r="BU35" s="591">
        <v>0</v>
      </c>
      <c r="BV35" s="591">
        <v>0</v>
      </c>
      <c r="BW35" s="591">
        <v>0</v>
      </c>
      <c r="BX35" s="591">
        <v>0</v>
      </c>
      <c r="BY35" s="591">
        <v>0</v>
      </c>
      <c r="BZ35" s="591">
        <v>0</v>
      </c>
      <c r="CA35" s="591">
        <v>0</v>
      </c>
      <c r="CB35" s="591">
        <v>0</v>
      </c>
      <c r="CC35" s="591">
        <v>0</v>
      </c>
      <c r="CD35" s="591">
        <v>0</v>
      </c>
      <c r="CE35" s="591">
        <v>0</v>
      </c>
      <c r="CF35" s="591">
        <v>0</v>
      </c>
      <c r="CG35" s="585">
        <f>SUM(Table3[[#This Row], [je76]]:Table3[[#This Row], [je91]])</f>
        <v>0</v>
      </c>
      <c r="CH35" s="591">
        <v>0</v>
      </c>
      <c r="CI35" s="591">
        <v>0</v>
      </c>
      <c r="CJ35" s="591">
        <v>0</v>
      </c>
      <c r="CK35" s="591">
        <v>0</v>
      </c>
      <c r="CL35" s="591">
        <v>0</v>
      </c>
      <c r="CM35" s="591">
        <v>0</v>
      </c>
      <c r="CN35" s="591">
        <v>0</v>
      </c>
      <c r="CO35" s="591">
        <v>0</v>
      </c>
      <c r="CP35" s="591">
        <v>0</v>
      </c>
      <c r="CQ35" s="591">
        <v>0</v>
      </c>
      <c r="CR35" s="591">
        <v>0</v>
      </c>
      <c r="CS35" s="591">
        <v>0</v>
      </c>
      <c r="CT35" s="591">
        <v>0</v>
      </c>
      <c r="CU35" s="591">
        <v>0</v>
      </c>
      <c r="CV35" s="591">
        <v>0</v>
      </c>
      <c r="CW35" s="591">
        <v>0</v>
      </c>
      <c r="CX35" s="585">
        <f>Table3[[#This Row], [je93]]+Table3[[#This Row], [je94]]</f>
        <v>0</v>
      </c>
      <c r="CY35" s="591">
        <v>0</v>
      </c>
      <c r="CZ35" s="591">
        <v>0</v>
      </c>
      <c r="DA35" s="585">
        <f>Table3[[#This Row], [je96]]+Table3[[#This Row], [je97]]+Table3[[#This Row], [je98]]+Table3[[#This Row], [je99]]+Table3[[#This Row], [je100]]</f>
        <v>0</v>
      </c>
      <c r="DB35" s="591">
        <v>0</v>
      </c>
      <c r="DC35" s="591">
        <v>0</v>
      </c>
      <c r="DD35" s="591">
        <v>0</v>
      </c>
      <c r="DE35" s="591">
        <v>0</v>
      </c>
      <c r="DF35" s="591">
        <v>0</v>
      </c>
      <c r="DG35" s="585">
        <f>Table3[[#This Row], [je102]]+Table3[[#This Row], [je103]]+Table3[[#This Row], [je104]]</f>
        <v>0</v>
      </c>
      <c r="DH35" s="591">
        <v>0</v>
      </c>
      <c r="DI35" s="591">
        <v>0</v>
      </c>
      <c r="DJ35" s="591">
        <v>0</v>
      </c>
      <c r="DK35" s="585">
        <f>Table3[[#This Row], [je106]]+Table3[[#This Row], [je107]]+Table3[[#This Row], [je108]]+Table3[[#This Row], [je109]]+Table3[[#This Row], [je110]]</f>
        <v>0</v>
      </c>
      <c r="DL35" s="591">
        <v>0</v>
      </c>
      <c r="DM35" s="591">
        <v>0</v>
      </c>
      <c r="DN35" s="591">
        <v>0</v>
      </c>
      <c r="DO35" s="591">
        <v>0</v>
      </c>
      <c r="DP35" s="593">
        <v>0</v>
      </c>
    </row>
    <row customHeight="1" ht="22.5">
      <c r="A36" s="582" t="s">
        <v>302</v>
      </c>
      <c r="B36" s="584"/>
      <c r="C36" s="584"/>
      <c r="D36" s="646" t="s">
        <v>303</v>
      </c>
      <c r="E36" s="646"/>
      <c r="F36" s="646" t="s">
        <v>22</v>
      </c>
      <c r="G36" s="646"/>
      <c r="H36" s="646"/>
      <c r="I36" s="646" t="s">
        <v>22</v>
      </c>
      <c r="J36" s="647" t="s">
        <v>22</v>
      </c>
      <c r="K36" s="585">
        <f>Table3[[#This Row], [je2]]+Table3[[#This Row], [je16]]+Table3[[#This Row], [je44]]+Table3[[#This Row], [je57]]+Table3[[#This Row], [je62]]+Table3[[#This Row], [je75]]+Table3[[#This Row], [je92]]+Table3[[#This Row], [je95]]+Table3[[#This Row], [je101]]+Table3[[#This Row], [je105]]</f>
        <v>40232415.65</v>
      </c>
      <c r="L36" s="585">
        <f>SUM(Table3[[#This Row], [je3]]:Table3[[#This Row], [je15]])</f>
        <v>0</v>
      </c>
      <c r="M36" s="586">
        <f>M37</f>
        <v>0</v>
      </c>
      <c r="N36" s="586">
        <f>N37</f>
        <v>0</v>
      </c>
      <c r="O36" s="586">
        <f>O37</f>
        <v>0</v>
      </c>
      <c r="P36" s="586">
        <f>P37</f>
        <v>0</v>
      </c>
      <c r="Q36" s="586">
        <f>Q37</f>
        <v>0</v>
      </c>
      <c r="R36" s="586">
        <f>R37</f>
        <v>0</v>
      </c>
      <c r="S36" s="586">
        <f>S37</f>
        <v>0</v>
      </c>
      <c r="T36" s="586">
        <f>T37</f>
        <v>0</v>
      </c>
      <c r="U36" s="586">
        <f>U37</f>
        <v>0</v>
      </c>
      <c r="V36" s="586">
        <f>V37</f>
        <v>0</v>
      </c>
      <c r="W36" s="586">
        <f>W37</f>
        <v>0</v>
      </c>
      <c r="X36" s="586">
        <f>X37</f>
        <v>0</v>
      </c>
      <c r="Y36" s="586">
        <f>Y37</f>
        <v>0</v>
      </c>
      <c r="Z36" s="585">
        <f>SUM(Table3[[#This Row], [je17]]:Table3[[#This Row], [je43]])</f>
        <v>3484500</v>
      </c>
      <c r="AA36" s="586">
        <f>AA37</f>
        <v>0</v>
      </c>
      <c r="AB36" s="586">
        <f>AB37</f>
        <v>0</v>
      </c>
      <c r="AC36" s="586">
        <f>AC37</f>
        <v>0</v>
      </c>
      <c r="AD36" s="586">
        <f>AD37</f>
        <v>0</v>
      </c>
      <c r="AE36" s="586">
        <f>AE37</f>
        <v>0</v>
      </c>
      <c r="AF36" s="586">
        <f>AF37</f>
        <v>0</v>
      </c>
      <c r="AG36" s="586">
        <f>AG37</f>
        <v>0</v>
      </c>
      <c r="AH36" s="586">
        <f>AH37</f>
        <v>0</v>
      </c>
      <c r="AI36" s="586">
        <f>AI37</f>
        <v>0</v>
      </c>
      <c r="AJ36" s="586">
        <f>AJ37</f>
        <v>0</v>
      </c>
      <c r="AK36" s="586">
        <f>AK37</f>
        <v>0</v>
      </c>
      <c r="AL36" s="586">
        <f>AL37</f>
        <v>0</v>
      </c>
      <c r="AM36" s="586">
        <f>AM37</f>
        <v>0</v>
      </c>
      <c r="AN36" s="586">
        <f>AN37</f>
        <v>0</v>
      </c>
      <c r="AO36" s="586">
        <f>AO37</f>
        <v>0</v>
      </c>
      <c r="AP36" s="586">
        <f>AP37</f>
        <v>0</v>
      </c>
      <c r="AQ36" s="586">
        <f>AQ37</f>
        <v>0</v>
      </c>
      <c r="AR36" s="586">
        <f>AR37</f>
        <v>0</v>
      </c>
      <c r="AS36" s="586">
        <f>AS37</f>
        <v>0</v>
      </c>
      <c r="AT36" s="586">
        <f>AT37</f>
        <v>0</v>
      </c>
      <c r="AU36" s="586">
        <f>AU37</f>
        <v>3484500</v>
      </c>
      <c r="AV36" s="586">
        <f>AV37</f>
        <v>0</v>
      </c>
      <c r="AW36" s="586">
        <f>AW37</f>
        <v>0</v>
      </c>
      <c r="AX36" s="586">
        <f>AX37</f>
        <v>0</v>
      </c>
      <c r="AY36" s="586">
        <f>AY37</f>
        <v>0</v>
      </c>
      <c r="AZ36" s="586">
        <f>AZ37</f>
        <v>0</v>
      </c>
      <c r="BA36" s="586">
        <f>BA37</f>
        <v>0</v>
      </c>
      <c r="BB36" s="585">
        <f>SUM(Table3[[#This Row], [je45]]:Table3[[#This Row], [je56]])</f>
        <v>0</v>
      </c>
      <c r="BC36" s="586">
        <f>BC37</f>
        <v>0</v>
      </c>
      <c r="BD36" s="586">
        <f>BD37</f>
        <v>0</v>
      </c>
      <c r="BE36" s="586">
        <f>BE37</f>
        <v>0</v>
      </c>
      <c r="BF36" s="586">
        <f>BF37</f>
        <v>0</v>
      </c>
      <c r="BG36" s="586">
        <f>BG37</f>
        <v>0</v>
      </c>
      <c r="BH36" s="586">
        <f>BH37</f>
        <v>0</v>
      </c>
      <c r="BI36" s="586">
        <f>BI37</f>
        <v>0</v>
      </c>
      <c r="BJ36" s="586">
        <f>BJ37</f>
        <v>0</v>
      </c>
      <c r="BK36" s="586">
        <f>BK37</f>
        <v>0</v>
      </c>
      <c r="BL36" s="586">
        <f>BL37</f>
        <v>0</v>
      </c>
      <c r="BM36" s="586">
        <f>BM37</f>
        <v>0</v>
      </c>
      <c r="BN36" s="586">
        <f>BN37</f>
        <v>0</v>
      </c>
      <c r="BO36" s="585">
        <f>Table3[[#This Row], [je58]]+Table3[[#This Row], [je59]]+Table3[[#This Row], [je60]]+Table3[[#This Row], [je61]]</f>
        <v>0</v>
      </c>
      <c r="BP36" s="586">
        <f>BP37</f>
        <v>0</v>
      </c>
      <c r="BQ36" s="586">
        <f>BQ37</f>
        <v>0</v>
      </c>
      <c r="BR36" s="586">
        <f>BR37</f>
        <v>0</v>
      </c>
      <c r="BS36" s="586">
        <f>BS37</f>
        <v>0</v>
      </c>
      <c r="BT36" s="585">
        <f>SUM(Table3[[#This Row], [je63]]:Table3[[#This Row], [je74]])</f>
        <v>0</v>
      </c>
      <c r="BU36" s="586">
        <f>BU37</f>
        <v>0</v>
      </c>
      <c r="BV36" s="586">
        <f>BV37</f>
        <v>0</v>
      </c>
      <c r="BW36" s="586">
        <f>BW37</f>
        <v>0</v>
      </c>
      <c r="BX36" s="586">
        <f>BX37</f>
        <v>0</v>
      </c>
      <c r="BY36" s="586">
        <f>BY37</f>
        <v>0</v>
      </c>
      <c r="BZ36" s="586">
        <f>BZ37</f>
        <v>0</v>
      </c>
      <c r="CA36" s="586">
        <f>CA37</f>
        <v>0</v>
      </c>
      <c r="CB36" s="586">
        <f>CB37</f>
        <v>0</v>
      </c>
      <c r="CC36" s="586">
        <f>CC37</f>
        <v>0</v>
      </c>
      <c r="CD36" s="586">
        <f>CD37</f>
        <v>0</v>
      </c>
      <c r="CE36" s="586">
        <f>CE37</f>
        <v>0</v>
      </c>
      <c r="CF36" s="586">
        <f>CF37</f>
        <v>0</v>
      </c>
      <c r="CG36" s="585">
        <f>SUM(Table3[[#This Row], [je76]]:Table3[[#This Row], [je91]])</f>
        <v>30967915.65</v>
      </c>
      <c r="CH36" s="586">
        <f>CH37</f>
        <v>6141118.53</v>
      </c>
      <c r="CI36" s="586">
        <f>CI37</f>
        <v>0</v>
      </c>
      <c r="CJ36" s="586">
        <f>CJ37</f>
        <v>0</v>
      </c>
      <c r="CK36" s="586">
        <f>CK37</f>
        <v>24826797.12</v>
      </c>
      <c r="CL36" s="586">
        <f>CL37</f>
        <v>0</v>
      </c>
      <c r="CM36" s="586">
        <f>CM37</f>
        <v>0</v>
      </c>
      <c r="CN36" s="586">
        <f>CN37</f>
        <v>0</v>
      </c>
      <c r="CO36" s="586">
        <f>CO37</f>
        <v>0</v>
      </c>
      <c r="CP36" s="586">
        <f>CP37</f>
        <v>0</v>
      </c>
      <c r="CQ36" s="586">
        <f>CQ37</f>
        <v>0</v>
      </c>
      <c r="CR36" s="586">
        <f>CR37</f>
        <v>0</v>
      </c>
      <c r="CS36" s="586">
        <f>CS37</f>
        <v>0</v>
      </c>
      <c r="CT36" s="586">
        <f>CT37</f>
        <v>0</v>
      </c>
      <c r="CU36" s="586">
        <f>CU37</f>
        <v>0</v>
      </c>
      <c r="CV36" s="586">
        <f>CV37</f>
        <v>0</v>
      </c>
      <c r="CW36" s="586">
        <f>CW37</f>
        <v>0</v>
      </c>
      <c r="CX36" s="585">
        <f>Table3[[#This Row], [je93]]+Table3[[#This Row], [je94]]</f>
        <v>0</v>
      </c>
      <c r="CY36" s="586">
        <f>CY37</f>
        <v>0</v>
      </c>
      <c r="CZ36" s="586">
        <f>CZ37</f>
        <v>0</v>
      </c>
      <c r="DA36" s="585">
        <f>Table3[[#This Row], [je96]]+Table3[[#This Row], [je97]]+Table3[[#This Row], [je98]]+Table3[[#This Row], [je99]]+Table3[[#This Row], [je100]]</f>
        <v>5780000</v>
      </c>
      <c r="DB36" s="586">
        <f>DB37</f>
        <v>0</v>
      </c>
      <c r="DC36" s="586">
        <f>DC37</f>
        <v>0</v>
      </c>
      <c r="DD36" s="586">
        <f>DD37</f>
        <v>0</v>
      </c>
      <c r="DE36" s="586">
        <f>DE37</f>
        <v>0</v>
      </c>
      <c r="DF36" s="586">
        <f>DF37</f>
        <v>5780000</v>
      </c>
      <c r="DG36" s="585">
        <f>Table3[[#This Row], [je102]]+Table3[[#This Row], [je103]]+Table3[[#This Row], [je104]]</f>
        <v>0</v>
      </c>
      <c r="DH36" s="586">
        <f>DH37</f>
        <v>0</v>
      </c>
      <c r="DI36" s="586">
        <f>DI37</f>
        <v>0</v>
      </c>
      <c r="DJ36" s="586">
        <f>DJ37</f>
        <v>0</v>
      </c>
      <c r="DK36" s="585">
        <f>Table3[[#This Row], [je106]]+Table3[[#This Row], [je107]]+Table3[[#This Row], [je108]]+Table3[[#This Row], [je109]]+Table3[[#This Row], [je110]]</f>
        <v>0</v>
      </c>
      <c r="DL36" s="586">
        <f>DL37</f>
        <v>0</v>
      </c>
      <c r="DM36" s="586">
        <f>DM37</f>
        <v>0</v>
      </c>
      <c r="DN36" s="586">
        <f>DN37</f>
        <v>0</v>
      </c>
      <c r="DO36" s="586">
        <f>DO37</f>
        <v>0</v>
      </c>
      <c r="DP36" s="587">
        <f>DP37</f>
        <v>0</v>
      </c>
    </row>
    <row customHeight="1" ht="22.5">
      <c r="A37" s="582" t="s">
        <v>304</v>
      </c>
      <c r="B37" s="584"/>
      <c r="C37" s="584"/>
      <c r="D37" s="646" t="s">
        <v>305</v>
      </c>
      <c r="E37" s="646"/>
      <c r="F37" s="646" t="s">
        <v>22</v>
      </c>
      <c r="G37" s="646"/>
      <c r="H37" s="646"/>
      <c r="I37" s="646" t="s">
        <v>22</v>
      </c>
      <c r="J37" s="647" t="s">
        <v>22</v>
      </c>
      <c r="K37" s="585">
        <f>Table3[[#This Row], [je2]]+Table3[[#This Row], [je16]]+Table3[[#This Row], [je44]]+Table3[[#This Row], [je57]]+Table3[[#This Row], [je62]]+Table3[[#This Row], [je75]]+Table3[[#This Row], [je92]]+Table3[[#This Row], [je95]]+Table3[[#This Row], [je101]]+Table3[[#This Row], [je105]]</f>
        <v>40232415.65</v>
      </c>
      <c r="L37" s="585">
        <f>SUM(Table3[[#This Row], [je3]]:Table3[[#This Row], [je15]])</f>
        <v>0</v>
      </c>
      <c r="M37" s="586">
        <f>M38+M41</f>
        <v>0</v>
      </c>
      <c r="N37" s="586">
        <f>N38+N41</f>
        <v>0</v>
      </c>
      <c r="O37" s="586">
        <f>O38+O41</f>
        <v>0</v>
      </c>
      <c r="P37" s="586">
        <f>P38+P41</f>
        <v>0</v>
      </c>
      <c r="Q37" s="586">
        <f>Q38+Q41</f>
        <v>0</v>
      </c>
      <c r="R37" s="586">
        <f>R38+R41</f>
        <v>0</v>
      </c>
      <c r="S37" s="586">
        <f>S38+S41</f>
        <v>0</v>
      </c>
      <c r="T37" s="586">
        <f>T38+T41</f>
        <v>0</v>
      </c>
      <c r="U37" s="586">
        <f>U38+U41</f>
        <v>0</v>
      </c>
      <c r="V37" s="586">
        <f>V38+V41</f>
        <v>0</v>
      </c>
      <c r="W37" s="586">
        <f>W38+W41</f>
        <v>0</v>
      </c>
      <c r="X37" s="586">
        <f>X38+X41</f>
        <v>0</v>
      </c>
      <c r="Y37" s="586">
        <f>Y38+Y41</f>
        <v>0</v>
      </c>
      <c r="Z37" s="585">
        <f>SUM(Table3[[#This Row], [je17]]:Table3[[#This Row], [je43]])</f>
        <v>3484500</v>
      </c>
      <c r="AA37" s="586">
        <f>AA38+AA41</f>
        <v>0</v>
      </c>
      <c r="AB37" s="586">
        <f>AB38+AB41</f>
        <v>0</v>
      </c>
      <c r="AC37" s="586">
        <f>AC38+AC41</f>
        <v>0</v>
      </c>
      <c r="AD37" s="586">
        <f>AD38+AD41</f>
        <v>0</v>
      </c>
      <c r="AE37" s="586">
        <f>AE38+AE41</f>
        <v>0</v>
      </c>
      <c r="AF37" s="586">
        <f>AF38+AF41</f>
        <v>0</v>
      </c>
      <c r="AG37" s="586">
        <f>AG38+AG41</f>
        <v>0</v>
      </c>
      <c r="AH37" s="586">
        <f>AH38+AH41</f>
        <v>0</v>
      </c>
      <c r="AI37" s="586">
        <f>AI38+AI41</f>
        <v>0</v>
      </c>
      <c r="AJ37" s="586">
        <f>AJ38+AJ41</f>
        <v>0</v>
      </c>
      <c r="AK37" s="586">
        <f>AK38+AK41</f>
        <v>0</v>
      </c>
      <c r="AL37" s="586">
        <f>AL38+AL41</f>
        <v>0</v>
      </c>
      <c r="AM37" s="586">
        <f>AM38+AM41</f>
        <v>0</v>
      </c>
      <c r="AN37" s="586">
        <f>AN38+AN41</f>
        <v>0</v>
      </c>
      <c r="AO37" s="586">
        <f>AO38+AO41</f>
        <v>0</v>
      </c>
      <c r="AP37" s="586">
        <f>AP38+AP41</f>
        <v>0</v>
      </c>
      <c r="AQ37" s="586">
        <f>AQ38+AQ41</f>
        <v>0</v>
      </c>
      <c r="AR37" s="586">
        <f>AR38+AR41</f>
        <v>0</v>
      </c>
      <c r="AS37" s="586">
        <f>AS38+AS41</f>
        <v>0</v>
      </c>
      <c r="AT37" s="586">
        <f>AT38+AT41</f>
        <v>0</v>
      </c>
      <c r="AU37" s="586">
        <f>AU38+AU41</f>
        <v>3484500</v>
      </c>
      <c r="AV37" s="586">
        <f>AV38+AV41</f>
        <v>0</v>
      </c>
      <c r="AW37" s="586">
        <f>AW38+AW41</f>
        <v>0</v>
      </c>
      <c r="AX37" s="586">
        <f>AX38+AX41</f>
        <v>0</v>
      </c>
      <c r="AY37" s="586">
        <f>AY38+AY41</f>
        <v>0</v>
      </c>
      <c r="AZ37" s="586">
        <f>AZ38+AZ41</f>
        <v>0</v>
      </c>
      <c r="BA37" s="586">
        <f>BA38+BA41</f>
        <v>0</v>
      </c>
      <c r="BB37" s="585">
        <f>SUM(Table3[[#This Row], [je45]]:Table3[[#This Row], [je56]])</f>
        <v>0</v>
      </c>
      <c r="BC37" s="586">
        <f>BC38+BC41</f>
        <v>0</v>
      </c>
      <c r="BD37" s="586">
        <f>BD38+BD41</f>
        <v>0</v>
      </c>
      <c r="BE37" s="586">
        <f>BE38+BE41</f>
        <v>0</v>
      </c>
      <c r="BF37" s="586">
        <f>BF38+BF41</f>
        <v>0</v>
      </c>
      <c r="BG37" s="586">
        <f>BG38+BG41</f>
        <v>0</v>
      </c>
      <c r="BH37" s="586">
        <f>BH38+BH41</f>
        <v>0</v>
      </c>
      <c r="BI37" s="586">
        <f>BI38+BI41</f>
        <v>0</v>
      </c>
      <c r="BJ37" s="586">
        <f>BJ38+BJ41</f>
        <v>0</v>
      </c>
      <c r="BK37" s="586">
        <f>BK38+BK41</f>
        <v>0</v>
      </c>
      <c r="BL37" s="586">
        <f>BL38+BL41</f>
        <v>0</v>
      </c>
      <c r="BM37" s="586">
        <f>BM38+BM41</f>
        <v>0</v>
      </c>
      <c r="BN37" s="586">
        <f>BN38+BN41</f>
        <v>0</v>
      </c>
      <c r="BO37" s="585">
        <f>Table3[[#This Row], [je58]]+Table3[[#This Row], [je59]]+Table3[[#This Row], [je60]]+Table3[[#This Row], [je61]]</f>
        <v>0</v>
      </c>
      <c r="BP37" s="586">
        <f>BP38+BP41</f>
        <v>0</v>
      </c>
      <c r="BQ37" s="586">
        <f>BQ38+BQ41</f>
        <v>0</v>
      </c>
      <c r="BR37" s="586">
        <f>BR38+BR41</f>
        <v>0</v>
      </c>
      <c r="BS37" s="586">
        <f>BS38+BS41</f>
        <v>0</v>
      </c>
      <c r="BT37" s="585">
        <f>SUM(Table3[[#This Row], [je63]]:Table3[[#This Row], [je74]])</f>
        <v>0</v>
      </c>
      <c r="BU37" s="586">
        <f>BU38+BU41</f>
        <v>0</v>
      </c>
      <c r="BV37" s="586">
        <f>BV38+BV41</f>
        <v>0</v>
      </c>
      <c r="BW37" s="586">
        <f>BW38+BW41</f>
        <v>0</v>
      </c>
      <c r="BX37" s="586">
        <f>BX38+BX41</f>
        <v>0</v>
      </c>
      <c r="BY37" s="586">
        <f>BY38+BY41</f>
        <v>0</v>
      </c>
      <c r="BZ37" s="586">
        <f>BZ38+BZ41</f>
        <v>0</v>
      </c>
      <c r="CA37" s="586">
        <f>CA38+CA41</f>
        <v>0</v>
      </c>
      <c r="CB37" s="586">
        <f>CB38+CB41</f>
        <v>0</v>
      </c>
      <c r="CC37" s="586">
        <f>CC38+CC41</f>
        <v>0</v>
      </c>
      <c r="CD37" s="586">
        <f>CD38+CD41</f>
        <v>0</v>
      </c>
      <c r="CE37" s="586">
        <f>CE38+CE41</f>
        <v>0</v>
      </c>
      <c r="CF37" s="586">
        <f>CF38+CF41</f>
        <v>0</v>
      </c>
      <c r="CG37" s="585">
        <f>SUM(Table3[[#This Row], [je76]]:Table3[[#This Row], [je91]])</f>
        <v>30967915.65</v>
      </c>
      <c r="CH37" s="586">
        <f>CH38+CH41</f>
        <v>6141118.53</v>
      </c>
      <c r="CI37" s="586">
        <f>CI38+CI41</f>
        <v>0</v>
      </c>
      <c r="CJ37" s="586">
        <f>CJ38+CJ41</f>
        <v>0</v>
      </c>
      <c r="CK37" s="586">
        <f>CK38+CK41</f>
        <v>24826797.12</v>
      </c>
      <c r="CL37" s="586">
        <f>CL38+CL41</f>
        <v>0</v>
      </c>
      <c r="CM37" s="586">
        <f>CM38+CM41</f>
        <v>0</v>
      </c>
      <c r="CN37" s="586">
        <f>CN38+CN41</f>
        <v>0</v>
      </c>
      <c r="CO37" s="586">
        <f>CO38+CO41</f>
        <v>0</v>
      </c>
      <c r="CP37" s="586">
        <f>CP38+CP41</f>
        <v>0</v>
      </c>
      <c r="CQ37" s="586">
        <f>CQ38+CQ41</f>
        <v>0</v>
      </c>
      <c r="CR37" s="586">
        <f>CR38+CR41</f>
        <v>0</v>
      </c>
      <c r="CS37" s="586">
        <f>CS38+CS41</f>
        <v>0</v>
      </c>
      <c r="CT37" s="586">
        <f>CT38+CT41</f>
        <v>0</v>
      </c>
      <c r="CU37" s="586">
        <f>CU38+CU41</f>
        <v>0</v>
      </c>
      <c r="CV37" s="586">
        <f>CV38+CV41</f>
        <v>0</v>
      </c>
      <c r="CW37" s="586">
        <f>CW38+CW41</f>
        <v>0</v>
      </c>
      <c r="CX37" s="585">
        <f>Table3[[#This Row], [je93]]+Table3[[#This Row], [je94]]</f>
        <v>0</v>
      </c>
      <c r="CY37" s="586">
        <f>CY38+CY41</f>
        <v>0</v>
      </c>
      <c r="CZ37" s="586">
        <f>CZ38+CZ41</f>
        <v>0</v>
      </c>
      <c r="DA37" s="585">
        <f>Table3[[#This Row], [je96]]+Table3[[#This Row], [je97]]+Table3[[#This Row], [je98]]+Table3[[#This Row], [je99]]+Table3[[#This Row], [je100]]</f>
        <v>5780000</v>
      </c>
      <c r="DB37" s="586">
        <f>DB38+DB41</f>
        <v>0</v>
      </c>
      <c r="DC37" s="586">
        <f>DC38+DC41</f>
        <v>0</v>
      </c>
      <c r="DD37" s="586">
        <f>DD38+DD41</f>
        <v>0</v>
      </c>
      <c r="DE37" s="586">
        <f>DE38+DE41</f>
        <v>0</v>
      </c>
      <c r="DF37" s="586">
        <f>DF38+DF41</f>
        <v>5780000</v>
      </c>
      <c r="DG37" s="585">
        <f>Table3[[#This Row], [je102]]+Table3[[#This Row], [je103]]+Table3[[#This Row], [je104]]</f>
        <v>0</v>
      </c>
      <c r="DH37" s="586">
        <f>DH38+DH41</f>
        <v>0</v>
      </c>
      <c r="DI37" s="586">
        <f>DI38+DI41</f>
        <v>0</v>
      </c>
      <c r="DJ37" s="586">
        <f>DJ38+DJ41</f>
        <v>0</v>
      </c>
      <c r="DK37" s="585">
        <f>Table3[[#This Row], [je106]]+Table3[[#This Row], [je107]]+Table3[[#This Row], [je108]]+Table3[[#This Row], [je109]]+Table3[[#This Row], [je110]]</f>
        <v>0</v>
      </c>
      <c r="DL37" s="586">
        <f>DL38+DL41</f>
        <v>0</v>
      </c>
      <c r="DM37" s="586">
        <f>DM38+DM41</f>
        <v>0</v>
      </c>
      <c r="DN37" s="586">
        <f>DN38+DN41</f>
        <v>0</v>
      </c>
      <c r="DO37" s="586">
        <f>DO38+DO41</f>
        <v>0</v>
      </c>
      <c r="DP37" s="587">
        <f>DP38+DP41</f>
        <v>0</v>
      </c>
    </row>
    <row customHeight="1" ht="22.5">
      <c r="A38" s="582" t="s">
        <v>306</v>
      </c>
      <c r="B38" s="584"/>
      <c r="C38" s="584"/>
      <c r="D38" s="646" t="s">
        <v>307</v>
      </c>
      <c r="E38" s="646"/>
      <c r="F38" s="646" t="s">
        <v>22</v>
      </c>
      <c r="G38" s="646"/>
      <c r="H38" s="646"/>
      <c r="I38" s="646" t="s">
        <v>22</v>
      </c>
      <c r="J38" s="647" t="s">
        <v>22</v>
      </c>
      <c r="K38" s="585">
        <f>Table3[[#This Row], [je2]]+Table3[[#This Row], [je16]]+Table3[[#This Row], [je44]]+Table3[[#This Row], [je57]]+Table3[[#This Row], [je62]]+Table3[[#This Row], [je75]]+Table3[[#This Row], [je92]]+Table3[[#This Row], [je95]]+Table3[[#This Row], [je101]]+Table3[[#This Row], [je105]]</f>
        <v>12462502</v>
      </c>
      <c r="L38" s="585">
        <f>SUM(Table3[[#This Row], [je3]]:Table3[[#This Row], [je15]])</f>
        <v>0</v>
      </c>
      <c r="M38" s="586">
        <f>M39+M40</f>
        <v>0</v>
      </c>
      <c r="N38" s="586">
        <f>N39+N40</f>
        <v>0</v>
      </c>
      <c r="O38" s="586">
        <f>O39+O40</f>
        <v>0</v>
      </c>
      <c r="P38" s="586">
        <f>P39+P40</f>
        <v>0</v>
      </c>
      <c r="Q38" s="586">
        <f>Q39+Q40</f>
        <v>0</v>
      </c>
      <c r="R38" s="586">
        <f>R39+R40</f>
        <v>0</v>
      </c>
      <c r="S38" s="586">
        <f>S39+S40</f>
        <v>0</v>
      </c>
      <c r="T38" s="586">
        <f>T39+T40</f>
        <v>0</v>
      </c>
      <c r="U38" s="586">
        <f>U39+U40</f>
        <v>0</v>
      </c>
      <c r="V38" s="586">
        <f>V39+V40</f>
        <v>0</v>
      </c>
      <c r="W38" s="586">
        <f>W39+W40</f>
        <v>0</v>
      </c>
      <c r="X38" s="586">
        <f>X39+X40</f>
        <v>0</v>
      </c>
      <c r="Y38" s="586">
        <f>Y39+Y40</f>
        <v>0</v>
      </c>
      <c r="Z38" s="585">
        <f>SUM(Table3[[#This Row], [je17]]:Table3[[#This Row], [je43]])</f>
        <v>0</v>
      </c>
      <c r="AA38" s="586">
        <f>AA39+AA40</f>
        <v>0</v>
      </c>
      <c r="AB38" s="586">
        <f>AB39+AB40</f>
        <v>0</v>
      </c>
      <c r="AC38" s="586">
        <f>AC39+AC40</f>
        <v>0</v>
      </c>
      <c r="AD38" s="586">
        <f>AD39+AD40</f>
        <v>0</v>
      </c>
      <c r="AE38" s="586">
        <f>AE39+AE40</f>
        <v>0</v>
      </c>
      <c r="AF38" s="586">
        <f>AF39+AF40</f>
        <v>0</v>
      </c>
      <c r="AG38" s="586">
        <f>AG39+AG40</f>
        <v>0</v>
      </c>
      <c r="AH38" s="586">
        <f>AH39+AH40</f>
        <v>0</v>
      </c>
      <c r="AI38" s="586">
        <f>AI39+AI40</f>
        <v>0</v>
      </c>
      <c r="AJ38" s="586">
        <f>AJ39+AJ40</f>
        <v>0</v>
      </c>
      <c r="AK38" s="586">
        <f>AK39+AK40</f>
        <v>0</v>
      </c>
      <c r="AL38" s="586">
        <f>AL39+AL40</f>
        <v>0</v>
      </c>
      <c r="AM38" s="586">
        <f>AM39+AM40</f>
        <v>0</v>
      </c>
      <c r="AN38" s="586">
        <f>AN39+AN40</f>
        <v>0</v>
      </c>
      <c r="AO38" s="586">
        <f>AO39+AO40</f>
        <v>0</v>
      </c>
      <c r="AP38" s="586">
        <f>AP39+AP40</f>
        <v>0</v>
      </c>
      <c r="AQ38" s="586">
        <f>AQ39+AQ40</f>
        <v>0</v>
      </c>
      <c r="AR38" s="586">
        <f>AR39+AR40</f>
        <v>0</v>
      </c>
      <c r="AS38" s="586">
        <f>AS39+AS40</f>
        <v>0</v>
      </c>
      <c r="AT38" s="586">
        <f>AT39+AT40</f>
        <v>0</v>
      </c>
      <c r="AU38" s="586">
        <f>AU39+AU40</f>
        <v>0</v>
      </c>
      <c r="AV38" s="586">
        <f>AV39+AV40</f>
        <v>0</v>
      </c>
      <c r="AW38" s="586">
        <f>AW39+AW40</f>
        <v>0</v>
      </c>
      <c r="AX38" s="586">
        <f>AX39+AX40</f>
        <v>0</v>
      </c>
      <c r="AY38" s="586">
        <f>AY39+AY40</f>
        <v>0</v>
      </c>
      <c r="AZ38" s="586">
        <f>AZ39+AZ40</f>
        <v>0</v>
      </c>
      <c r="BA38" s="586">
        <f>BA39+BA40</f>
        <v>0</v>
      </c>
      <c r="BB38" s="585">
        <f>SUM(Table3[[#This Row], [je45]]:Table3[[#This Row], [je56]])</f>
        <v>0</v>
      </c>
      <c r="BC38" s="586">
        <f>BC39+BC40</f>
        <v>0</v>
      </c>
      <c r="BD38" s="586">
        <f>BD39+BD40</f>
        <v>0</v>
      </c>
      <c r="BE38" s="586">
        <f>BE39+BE40</f>
        <v>0</v>
      </c>
      <c r="BF38" s="586">
        <f>BF39+BF40</f>
        <v>0</v>
      </c>
      <c r="BG38" s="586">
        <f>BG39+BG40</f>
        <v>0</v>
      </c>
      <c r="BH38" s="586">
        <f>BH39+BH40</f>
        <v>0</v>
      </c>
      <c r="BI38" s="586">
        <f>BI39+BI40</f>
        <v>0</v>
      </c>
      <c r="BJ38" s="586">
        <f>BJ39+BJ40</f>
        <v>0</v>
      </c>
      <c r="BK38" s="586">
        <f>BK39+BK40</f>
        <v>0</v>
      </c>
      <c r="BL38" s="586">
        <f>BL39+BL40</f>
        <v>0</v>
      </c>
      <c r="BM38" s="586">
        <f>BM39+BM40</f>
        <v>0</v>
      </c>
      <c r="BN38" s="586">
        <f>BN39+BN40</f>
        <v>0</v>
      </c>
      <c r="BO38" s="585">
        <f>Table3[[#This Row], [je58]]+Table3[[#This Row], [je59]]+Table3[[#This Row], [je60]]+Table3[[#This Row], [je61]]</f>
        <v>0</v>
      </c>
      <c r="BP38" s="586">
        <f>BP39+BP40</f>
        <v>0</v>
      </c>
      <c r="BQ38" s="586">
        <f>BQ39+BQ40</f>
        <v>0</v>
      </c>
      <c r="BR38" s="586">
        <f>BR39+BR40</f>
        <v>0</v>
      </c>
      <c r="BS38" s="586">
        <f>BS39+BS40</f>
        <v>0</v>
      </c>
      <c r="BT38" s="585">
        <f>SUM(Table3[[#This Row], [je63]]:Table3[[#This Row], [je74]])</f>
        <v>0</v>
      </c>
      <c r="BU38" s="586">
        <f>BU39+BU40</f>
        <v>0</v>
      </c>
      <c r="BV38" s="586">
        <f>BV39+BV40</f>
        <v>0</v>
      </c>
      <c r="BW38" s="586">
        <f>BW39+BW40</f>
        <v>0</v>
      </c>
      <c r="BX38" s="586">
        <f>BX39+BX40</f>
        <v>0</v>
      </c>
      <c r="BY38" s="586">
        <f>BY39+BY40</f>
        <v>0</v>
      </c>
      <c r="BZ38" s="586">
        <f>BZ39+BZ40</f>
        <v>0</v>
      </c>
      <c r="CA38" s="586">
        <f>CA39+CA40</f>
        <v>0</v>
      </c>
      <c r="CB38" s="586">
        <f>CB39+CB40</f>
        <v>0</v>
      </c>
      <c r="CC38" s="586">
        <f>CC39+CC40</f>
        <v>0</v>
      </c>
      <c r="CD38" s="586">
        <f>CD39+CD40</f>
        <v>0</v>
      </c>
      <c r="CE38" s="586">
        <f>CE39+CE40</f>
        <v>0</v>
      </c>
      <c r="CF38" s="586">
        <f>CF39+CF40</f>
        <v>0</v>
      </c>
      <c r="CG38" s="585">
        <f>SUM(Table3[[#This Row], [je76]]:Table3[[#This Row], [je91]])</f>
        <v>12462502</v>
      </c>
      <c r="CH38" s="586">
        <f>CH39+CH40</f>
        <v>0</v>
      </c>
      <c r="CI38" s="586">
        <f>CI39+CI40</f>
        <v>0</v>
      </c>
      <c r="CJ38" s="586">
        <f>CJ39+CJ40</f>
        <v>0</v>
      </c>
      <c r="CK38" s="586">
        <f>CK39+CK40</f>
        <v>12462502</v>
      </c>
      <c r="CL38" s="586">
        <f>CL39+CL40</f>
        <v>0</v>
      </c>
      <c r="CM38" s="586">
        <f>CM39+CM40</f>
        <v>0</v>
      </c>
      <c r="CN38" s="586">
        <f>CN39+CN40</f>
        <v>0</v>
      </c>
      <c r="CO38" s="586">
        <f>CO39+CO40</f>
        <v>0</v>
      </c>
      <c r="CP38" s="586">
        <f>CP39+CP40</f>
        <v>0</v>
      </c>
      <c r="CQ38" s="586">
        <f>CQ39+CQ40</f>
        <v>0</v>
      </c>
      <c r="CR38" s="586">
        <f>CR39+CR40</f>
        <v>0</v>
      </c>
      <c r="CS38" s="586">
        <f>CS39+CS40</f>
        <v>0</v>
      </c>
      <c r="CT38" s="586">
        <f>CT39+CT40</f>
        <v>0</v>
      </c>
      <c r="CU38" s="586">
        <f>CU39+CU40</f>
        <v>0</v>
      </c>
      <c r="CV38" s="586">
        <f>CV39+CV40</f>
        <v>0</v>
      </c>
      <c r="CW38" s="586">
        <f>CW39+CW40</f>
        <v>0</v>
      </c>
      <c r="CX38" s="585">
        <f>Table3[[#This Row], [je93]]+Table3[[#This Row], [je94]]</f>
        <v>0</v>
      </c>
      <c r="CY38" s="586">
        <f>CY39+CY40</f>
        <v>0</v>
      </c>
      <c r="CZ38" s="586">
        <f>CZ39+CZ40</f>
        <v>0</v>
      </c>
      <c r="DA38" s="585">
        <f>Table3[[#This Row], [je96]]+Table3[[#This Row], [je97]]+Table3[[#This Row], [je98]]+Table3[[#This Row], [je99]]+Table3[[#This Row], [je100]]</f>
        <v>0</v>
      </c>
      <c r="DB38" s="586">
        <f>DB39+DB40</f>
        <v>0</v>
      </c>
      <c r="DC38" s="586">
        <f>DC39+DC40</f>
        <v>0</v>
      </c>
      <c r="DD38" s="586">
        <f>DD39+DD40</f>
        <v>0</v>
      </c>
      <c r="DE38" s="586">
        <f>DE39+DE40</f>
        <v>0</v>
      </c>
      <c r="DF38" s="586">
        <f>DF39+DF40</f>
        <v>0</v>
      </c>
      <c r="DG38" s="585">
        <f>Table3[[#This Row], [je102]]+Table3[[#This Row], [je103]]+Table3[[#This Row], [je104]]</f>
        <v>0</v>
      </c>
      <c r="DH38" s="586">
        <f>DH39+DH40</f>
        <v>0</v>
      </c>
      <c r="DI38" s="586">
        <f>DI39+DI40</f>
        <v>0</v>
      </c>
      <c r="DJ38" s="586">
        <f>DJ39+DJ40</f>
        <v>0</v>
      </c>
      <c r="DK38" s="585">
        <f>Table3[[#This Row], [je106]]+Table3[[#This Row], [je107]]+Table3[[#This Row], [je108]]+Table3[[#This Row], [je109]]+Table3[[#This Row], [je110]]</f>
        <v>0</v>
      </c>
      <c r="DL38" s="586">
        <f>DL39+DL40</f>
        <v>0</v>
      </c>
      <c r="DM38" s="586">
        <f>DM39+DM40</f>
        <v>0</v>
      </c>
      <c r="DN38" s="586">
        <f>DN39+DN40</f>
        <v>0</v>
      </c>
      <c r="DO38" s="586">
        <f>DO39+DO40</f>
        <v>0</v>
      </c>
      <c r="DP38" s="587">
        <f>DP39+DP40</f>
        <v>0</v>
      </c>
    </row>
    <row customHeight="1" ht="22.5">
      <c r="A39" s="588" t="s">
        <v>306</v>
      </c>
      <c r="B39" s="590"/>
      <c r="C39" s="590"/>
      <c r="D39" s="648" t="s">
        <v>572</v>
      </c>
      <c r="E39" s="648" t="s">
        <v>573</v>
      </c>
      <c r="F39" s="648" t="s">
        <v>502</v>
      </c>
      <c r="G39" s="648" t="s">
        <v>574</v>
      </c>
      <c r="H39" s="648" t="s">
        <v>575</v>
      </c>
      <c r="I39" s="648" t="s">
        <v>505</v>
      </c>
      <c r="J39" s="649" t="s">
        <v>22</v>
      </c>
      <c r="K39" s="585">
        <f>Table3[[#This Row], [je2]]+Table3[[#This Row], [je16]]+Table3[[#This Row], [je44]]+Table3[[#This Row], [je57]]+Table3[[#This Row], [je62]]+Table3[[#This Row], [je75]]+Table3[[#This Row], [je92]]+Table3[[#This Row], [je95]]+Table3[[#This Row], [je101]]+Table3[[#This Row], [je105]]</f>
        <v>10623300</v>
      </c>
      <c r="L39" s="585">
        <f>SUM(Table3[[#This Row], [je3]]:Table3[[#This Row], [je15]])</f>
        <v>0</v>
      </c>
      <c r="M39" s="591">
        <v>0</v>
      </c>
      <c r="N39" s="591">
        <v>0</v>
      </c>
      <c r="O39" s="591">
        <v>0</v>
      </c>
      <c r="P39" s="591">
        <v>0</v>
      </c>
      <c r="Q39" s="591">
        <v>0</v>
      </c>
      <c r="R39" s="591">
        <v>0</v>
      </c>
      <c r="S39" s="591">
        <v>0</v>
      </c>
      <c r="T39" s="591">
        <v>0</v>
      </c>
      <c r="U39" s="591">
        <v>0</v>
      </c>
      <c r="V39" s="591">
        <v>0</v>
      </c>
      <c r="W39" s="591">
        <v>0</v>
      </c>
      <c r="X39" s="591">
        <v>0</v>
      </c>
      <c r="Y39" s="591">
        <v>0</v>
      </c>
      <c r="Z39" s="585">
        <f>SUM(Table3[[#This Row], [je17]]:Table3[[#This Row], [je43]])</f>
        <v>0</v>
      </c>
      <c r="AA39" s="591">
        <v>0</v>
      </c>
      <c r="AB39" s="591">
        <v>0</v>
      </c>
      <c r="AC39" s="591">
        <v>0</v>
      </c>
      <c r="AD39" s="591">
        <v>0</v>
      </c>
      <c r="AE39" s="591">
        <v>0</v>
      </c>
      <c r="AF39" s="591">
        <v>0</v>
      </c>
      <c r="AG39" s="591">
        <v>0</v>
      </c>
      <c r="AH39" s="591">
        <v>0</v>
      </c>
      <c r="AI39" s="591">
        <v>0</v>
      </c>
      <c r="AJ39" s="591">
        <v>0</v>
      </c>
      <c r="AK39" s="591">
        <v>0</v>
      </c>
      <c r="AL39" s="591">
        <v>0</v>
      </c>
      <c r="AM39" s="591">
        <v>0</v>
      </c>
      <c r="AN39" s="591">
        <v>0</v>
      </c>
      <c r="AO39" s="591">
        <v>0</v>
      </c>
      <c r="AP39" s="591">
        <v>0</v>
      </c>
      <c r="AQ39" s="591">
        <v>0</v>
      </c>
      <c r="AR39" s="591">
        <v>0</v>
      </c>
      <c r="AS39" s="591">
        <v>0</v>
      </c>
      <c r="AT39" s="591">
        <v>0</v>
      </c>
      <c r="AU39" s="591">
        <v>0</v>
      </c>
      <c r="AV39" s="591">
        <v>0</v>
      </c>
      <c r="AW39" s="591">
        <v>0</v>
      </c>
      <c r="AX39" s="591">
        <v>0</v>
      </c>
      <c r="AY39" s="591">
        <v>0</v>
      </c>
      <c r="AZ39" s="591">
        <v>0</v>
      </c>
      <c r="BA39" s="591">
        <v>0</v>
      </c>
      <c r="BB39" s="585">
        <f>SUM(Table3[[#This Row], [je45]]:Table3[[#This Row], [je56]])</f>
        <v>0</v>
      </c>
      <c r="BC39" s="591">
        <v>0</v>
      </c>
      <c r="BD39" s="591">
        <v>0</v>
      </c>
      <c r="BE39" s="591">
        <v>0</v>
      </c>
      <c r="BF39" s="591">
        <v>0</v>
      </c>
      <c r="BG39" s="591">
        <v>0</v>
      </c>
      <c r="BH39" s="591">
        <v>0</v>
      </c>
      <c r="BI39" s="591">
        <v>0</v>
      </c>
      <c r="BJ39" s="591">
        <v>0</v>
      </c>
      <c r="BK39" s="591">
        <v>0</v>
      </c>
      <c r="BL39" s="591">
        <v>0</v>
      </c>
      <c r="BM39" s="591">
        <v>0</v>
      </c>
      <c r="BN39" s="591">
        <v>0</v>
      </c>
      <c r="BO39" s="585">
        <f>Table3[[#This Row], [je58]]+Table3[[#This Row], [je59]]+Table3[[#This Row], [je60]]+Table3[[#This Row], [je61]]</f>
        <v>0</v>
      </c>
      <c r="BP39" s="591">
        <v>0</v>
      </c>
      <c r="BQ39" s="591">
        <v>0</v>
      </c>
      <c r="BR39" s="591">
        <v>0</v>
      </c>
      <c r="BS39" s="591">
        <v>0</v>
      </c>
      <c r="BT39" s="585">
        <f>SUM(Table3[[#This Row], [je63]]:Table3[[#This Row], [je74]])</f>
        <v>0</v>
      </c>
      <c r="BU39" s="591">
        <v>0</v>
      </c>
      <c r="BV39" s="591">
        <v>0</v>
      </c>
      <c r="BW39" s="591">
        <v>0</v>
      </c>
      <c r="BX39" s="591">
        <v>0</v>
      </c>
      <c r="BY39" s="591">
        <v>0</v>
      </c>
      <c r="BZ39" s="591">
        <v>0</v>
      </c>
      <c r="CA39" s="591">
        <v>0</v>
      </c>
      <c r="CB39" s="591">
        <v>0</v>
      </c>
      <c r="CC39" s="591">
        <v>0</v>
      </c>
      <c r="CD39" s="591">
        <v>0</v>
      </c>
      <c r="CE39" s="591">
        <v>0</v>
      </c>
      <c r="CF39" s="591">
        <v>0</v>
      </c>
      <c r="CG39" s="585">
        <f>SUM(Table3[[#This Row], [je76]]:Table3[[#This Row], [je91]])</f>
        <v>10623300</v>
      </c>
      <c r="CH39" s="591">
        <v>0</v>
      </c>
      <c r="CI39" s="591">
        <v>0</v>
      </c>
      <c r="CJ39" s="591">
        <v>0</v>
      </c>
      <c r="CK39" s="591">
        <v>10623300</v>
      </c>
      <c r="CL39" s="591">
        <v>0</v>
      </c>
      <c r="CM39" s="591">
        <v>0</v>
      </c>
      <c r="CN39" s="591">
        <v>0</v>
      </c>
      <c r="CO39" s="591">
        <v>0</v>
      </c>
      <c r="CP39" s="591">
        <v>0</v>
      </c>
      <c r="CQ39" s="591">
        <v>0</v>
      </c>
      <c r="CR39" s="591">
        <v>0</v>
      </c>
      <c r="CS39" s="591">
        <v>0</v>
      </c>
      <c r="CT39" s="591">
        <v>0</v>
      </c>
      <c r="CU39" s="591">
        <v>0</v>
      </c>
      <c r="CV39" s="591">
        <v>0</v>
      </c>
      <c r="CW39" s="591">
        <v>0</v>
      </c>
      <c r="CX39" s="585">
        <f>Table3[[#This Row], [je93]]+Table3[[#This Row], [je94]]</f>
        <v>0</v>
      </c>
      <c r="CY39" s="591">
        <v>0</v>
      </c>
      <c r="CZ39" s="591">
        <v>0</v>
      </c>
      <c r="DA39" s="585">
        <f>Table3[[#This Row], [je96]]+Table3[[#This Row], [je97]]+Table3[[#This Row], [je98]]+Table3[[#This Row], [je99]]+Table3[[#This Row], [je100]]</f>
        <v>0</v>
      </c>
      <c r="DB39" s="591">
        <v>0</v>
      </c>
      <c r="DC39" s="591">
        <v>0</v>
      </c>
      <c r="DD39" s="591">
        <v>0</v>
      </c>
      <c r="DE39" s="591">
        <v>0</v>
      </c>
      <c r="DF39" s="591">
        <v>0</v>
      </c>
      <c r="DG39" s="585">
        <f>Table3[[#This Row], [je102]]+Table3[[#This Row], [je103]]+Table3[[#This Row], [je104]]</f>
        <v>0</v>
      </c>
      <c r="DH39" s="591">
        <v>0</v>
      </c>
      <c r="DI39" s="591">
        <v>0</v>
      </c>
      <c r="DJ39" s="591">
        <v>0</v>
      </c>
      <c r="DK39" s="585">
        <f>Table3[[#This Row], [je106]]+Table3[[#This Row], [je107]]+Table3[[#This Row], [je108]]+Table3[[#This Row], [je109]]+Table3[[#This Row], [je110]]</f>
        <v>0</v>
      </c>
      <c r="DL39" s="591">
        <v>0</v>
      </c>
      <c r="DM39" s="591">
        <v>0</v>
      </c>
      <c r="DN39" s="591">
        <v>0</v>
      </c>
      <c r="DO39" s="591">
        <v>0</v>
      </c>
      <c r="DP39" s="593">
        <v>0</v>
      </c>
    </row>
    <row customHeight="1" ht="22.5">
      <c r="A40" s="588" t="s">
        <v>306</v>
      </c>
      <c r="B40" s="590"/>
      <c r="C40" s="590"/>
      <c r="D40" s="648" t="s">
        <v>576</v>
      </c>
      <c r="E40" s="648" t="s">
        <v>577</v>
      </c>
      <c r="F40" s="648" t="s">
        <v>502</v>
      </c>
      <c r="G40" s="648" t="s">
        <v>574</v>
      </c>
      <c r="H40" s="648" t="s">
        <v>575</v>
      </c>
      <c r="I40" s="648" t="s">
        <v>505</v>
      </c>
      <c r="J40" s="649" t="s">
        <v>22</v>
      </c>
      <c r="K40" s="585">
        <f>Table3[[#This Row], [je2]]+Table3[[#This Row], [je16]]+Table3[[#This Row], [je44]]+Table3[[#This Row], [je57]]+Table3[[#This Row], [je62]]+Table3[[#This Row], [je75]]+Table3[[#This Row], [je92]]+Table3[[#This Row], [je95]]+Table3[[#This Row], [je101]]+Table3[[#This Row], [je105]]</f>
        <v>1839202</v>
      </c>
      <c r="L40" s="585">
        <f>SUM(Table3[[#This Row], [je3]]:Table3[[#This Row], [je15]])</f>
        <v>0</v>
      </c>
      <c r="M40" s="591">
        <v>0</v>
      </c>
      <c r="N40" s="591">
        <v>0</v>
      </c>
      <c r="O40" s="591">
        <v>0</v>
      </c>
      <c r="P40" s="591">
        <v>0</v>
      </c>
      <c r="Q40" s="591">
        <v>0</v>
      </c>
      <c r="R40" s="591">
        <v>0</v>
      </c>
      <c r="S40" s="591">
        <v>0</v>
      </c>
      <c r="T40" s="591">
        <v>0</v>
      </c>
      <c r="U40" s="591">
        <v>0</v>
      </c>
      <c r="V40" s="591">
        <v>0</v>
      </c>
      <c r="W40" s="591">
        <v>0</v>
      </c>
      <c r="X40" s="591">
        <v>0</v>
      </c>
      <c r="Y40" s="591">
        <v>0</v>
      </c>
      <c r="Z40" s="585">
        <f>SUM(Table3[[#This Row], [je17]]:Table3[[#This Row], [je43]])</f>
        <v>0</v>
      </c>
      <c r="AA40" s="591">
        <v>0</v>
      </c>
      <c r="AB40" s="591">
        <v>0</v>
      </c>
      <c r="AC40" s="591">
        <v>0</v>
      </c>
      <c r="AD40" s="591">
        <v>0</v>
      </c>
      <c r="AE40" s="591">
        <v>0</v>
      </c>
      <c r="AF40" s="591">
        <v>0</v>
      </c>
      <c r="AG40" s="591">
        <v>0</v>
      </c>
      <c r="AH40" s="591">
        <v>0</v>
      </c>
      <c r="AI40" s="591">
        <v>0</v>
      </c>
      <c r="AJ40" s="591">
        <v>0</v>
      </c>
      <c r="AK40" s="591">
        <v>0</v>
      </c>
      <c r="AL40" s="591">
        <v>0</v>
      </c>
      <c r="AM40" s="591">
        <v>0</v>
      </c>
      <c r="AN40" s="591">
        <v>0</v>
      </c>
      <c r="AO40" s="591">
        <v>0</v>
      </c>
      <c r="AP40" s="591">
        <v>0</v>
      </c>
      <c r="AQ40" s="591">
        <v>0</v>
      </c>
      <c r="AR40" s="591">
        <v>0</v>
      </c>
      <c r="AS40" s="591">
        <v>0</v>
      </c>
      <c r="AT40" s="591">
        <v>0</v>
      </c>
      <c r="AU40" s="591">
        <v>0</v>
      </c>
      <c r="AV40" s="591">
        <v>0</v>
      </c>
      <c r="AW40" s="591">
        <v>0</v>
      </c>
      <c r="AX40" s="591">
        <v>0</v>
      </c>
      <c r="AY40" s="591">
        <v>0</v>
      </c>
      <c r="AZ40" s="591">
        <v>0</v>
      </c>
      <c r="BA40" s="591">
        <v>0</v>
      </c>
      <c r="BB40" s="585">
        <f>SUM(Table3[[#This Row], [je45]]:Table3[[#This Row], [je56]])</f>
        <v>0</v>
      </c>
      <c r="BC40" s="591">
        <v>0</v>
      </c>
      <c r="BD40" s="591">
        <v>0</v>
      </c>
      <c r="BE40" s="591">
        <v>0</v>
      </c>
      <c r="BF40" s="591">
        <v>0</v>
      </c>
      <c r="BG40" s="591">
        <v>0</v>
      </c>
      <c r="BH40" s="591">
        <v>0</v>
      </c>
      <c r="BI40" s="591">
        <v>0</v>
      </c>
      <c r="BJ40" s="591">
        <v>0</v>
      </c>
      <c r="BK40" s="591">
        <v>0</v>
      </c>
      <c r="BL40" s="591">
        <v>0</v>
      </c>
      <c r="BM40" s="591">
        <v>0</v>
      </c>
      <c r="BN40" s="591">
        <v>0</v>
      </c>
      <c r="BO40" s="585">
        <f>Table3[[#This Row], [je58]]+Table3[[#This Row], [je59]]+Table3[[#This Row], [je60]]+Table3[[#This Row], [je61]]</f>
        <v>0</v>
      </c>
      <c r="BP40" s="591">
        <v>0</v>
      </c>
      <c r="BQ40" s="591">
        <v>0</v>
      </c>
      <c r="BR40" s="591">
        <v>0</v>
      </c>
      <c r="BS40" s="591">
        <v>0</v>
      </c>
      <c r="BT40" s="585">
        <f>SUM(Table3[[#This Row], [je63]]:Table3[[#This Row], [je74]])</f>
        <v>0</v>
      </c>
      <c r="BU40" s="591">
        <v>0</v>
      </c>
      <c r="BV40" s="591">
        <v>0</v>
      </c>
      <c r="BW40" s="591">
        <v>0</v>
      </c>
      <c r="BX40" s="591">
        <v>0</v>
      </c>
      <c r="BY40" s="591">
        <v>0</v>
      </c>
      <c r="BZ40" s="591">
        <v>0</v>
      </c>
      <c r="CA40" s="591">
        <v>0</v>
      </c>
      <c r="CB40" s="591">
        <v>0</v>
      </c>
      <c r="CC40" s="591">
        <v>0</v>
      </c>
      <c r="CD40" s="591">
        <v>0</v>
      </c>
      <c r="CE40" s="591">
        <v>0</v>
      </c>
      <c r="CF40" s="591">
        <v>0</v>
      </c>
      <c r="CG40" s="585">
        <f>SUM(Table3[[#This Row], [je76]]:Table3[[#This Row], [je91]])</f>
        <v>1839202</v>
      </c>
      <c r="CH40" s="591">
        <v>0</v>
      </c>
      <c r="CI40" s="591">
        <v>0</v>
      </c>
      <c r="CJ40" s="591">
        <v>0</v>
      </c>
      <c r="CK40" s="591">
        <v>1839202</v>
      </c>
      <c r="CL40" s="591">
        <v>0</v>
      </c>
      <c r="CM40" s="591">
        <v>0</v>
      </c>
      <c r="CN40" s="591">
        <v>0</v>
      </c>
      <c r="CO40" s="591">
        <v>0</v>
      </c>
      <c r="CP40" s="591">
        <v>0</v>
      </c>
      <c r="CQ40" s="591">
        <v>0</v>
      </c>
      <c r="CR40" s="591">
        <v>0</v>
      </c>
      <c r="CS40" s="591">
        <v>0</v>
      </c>
      <c r="CT40" s="591">
        <v>0</v>
      </c>
      <c r="CU40" s="591">
        <v>0</v>
      </c>
      <c r="CV40" s="591">
        <v>0</v>
      </c>
      <c r="CW40" s="591">
        <v>0</v>
      </c>
      <c r="CX40" s="585">
        <f>Table3[[#This Row], [je93]]+Table3[[#This Row], [je94]]</f>
        <v>0</v>
      </c>
      <c r="CY40" s="591">
        <v>0</v>
      </c>
      <c r="CZ40" s="591">
        <v>0</v>
      </c>
      <c r="DA40" s="585">
        <f>Table3[[#This Row], [je96]]+Table3[[#This Row], [je97]]+Table3[[#This Row], [je98]]+Table3[[#This Row], [je99]]+Table3[[#This Row], [je100]]</f>
        <v>0</v>
      </c>
      <c r="DB40" s="591">
        <v>0</v>
      </c>
      <c r="DC40" s="591">
        <v>0</v>
      </c>
      <c r="DD40" s="591">
        <v>0</v>
      </c>
      <c r="DE40" s="591">
        <v>0</v>
      </c>
      <c r="DF40" s="591">
        <v>0</v>
      </c>
      <c r="DG40" s="585">
        <f>Table3[[#This Row], [je102]]+Table3[[#This Row], [je103]]+Table3[[#This Row], [je104]]</f>
        <v>0</v>
      </c>
      <c r="DH40" s="591">
        <v>0</v>
      </c>
      <c r="DI40" s="591">
        <v>0</v>
      </c>
      <c r="DJ40" s="591">
        <v>0</v>
      </c>
      <c r="DK40" s="585">
        <f>Table3[[#This Row], [je106]]+Table3[[#This Row], [je107]]+Table3[[#This Row], [je108]]+Table3[[#This Row], [je109]]+Table3[[#This Row], [je110]]</f>
        <v>0</v>
      </c>
      <c r="DL40" s="591">
        <v>0</v>
      </c>
      <c r="DM40" s="591">
        <v>0</v>
      </c>
      <c r="DN40" s="591">
        <v>0</v>
      </c>
      <c r="DO40" s="591">
        <v>0</v>
      </c>
      <c r="DP40" s="593">
        <v>0</v>
      </c>
    </row>
    <row customHeight="1" ht="22.5">
      <c r="A41" s="582" t="s">
        <v>308</v>
      </c>
      <c r="B41" s="584"/>
      <c r="C41" s="584"/>
      <c r="D41" s="646" t="s">
        <v>309</v>
      </c>
      <c r="E41" s="646"/>
      <c r="F41" s="646" t="s">
        <v>22</v>
      </c>
      <c r="G41" s="646"/>
      <c r="H41" s="646"/>
      <c r="I41" s="646" t="s">
        <v>22</v>
      </c>
      <c r="J41" s="647" t="s">
        <v>22</v>
      </c>
      <c r="K41" s="585">
        <f>Table3[[#This Row], [je2]]+Table3[[#This Row], [je16]]+Table3[[#This Row], [je44]]+Table3[[#This Row], [je57]]+Table3[[#This Row], [je62]]+Table3[[#This Row], [je75]]+Table3[[#This Row], [je92]]+Table3[[#This Row], [je95]]+Table3[[#This Row], [je101]]+Table3[[#This Row], [je105]]</f>
        <v>27769913.65</v>
      </c>
      <c r="L41" s="585">
        <f>SUM(Table3[[#This Row], [je3]]:Table3[[#This Row], [je15]])</f>
        <v>0</v>
      </c>
      <c r="M41" s="586">
        <f>M42+M43+M44+M45+M46+M47+M48+M49+M50+M51+M52+M53</f>
        <v>0</v>
      </c>
      <c r="N41" s="586">
        <f>N42+N43+N44+N45+N46+N47+N48+N49+N50+N51+N52+N53</f>
        <v>0</v>
      </c>
      <c r="O41" s="586">
        <f>O42+O43+O44+O45+O46+O47+O48+O49+O50+O51+O52+O53</f>
        <v>0</v>
      </c>
      <c r="P41" s="586">
        <f>P42+P43+P44+P45+P46+P47+P48+P49+P50+P51+P52+P53</f>
        <v>0</v>
      </c>
      <c r="Q41" s="586">
        <f>Q42+Q43+Q44+Q45+Q46+Q47+Q48+Q49+Q50+Q51+Q52+Q53</f>
        <v>0</v>
      </c>
      <c r="R41" s="586">
        <f>R42+R43+R44+R45+R46+R47+R48+R49+R50+R51+R52+R53</f>
        <v>0</v>
      </c>
      <c r="S41" s="586">
        <f>S42+S43+S44+S45+S46+S47+S48+S49+S50+S51+S52+S53</f>
        <v>0</v>
      </c>
      <c r="T41" s="586">
        <f>T42+T43+T44+T45+T46+T47+T48+T49+T50+T51+T52+T53</f>
        <v>0</v>
      </c>
      <c r="U41" s="586">
        <f>U42+U43+U44+U45+U46+U47+U48+U49+U50+U51+U52+U53</f>
        <v>0</v>
      </c>
      <c r="V41" s="586">
        <f>V42+V43+V44+V45+V46+V47+V48+V49+V50+V51+V52+V53</f>
        <v>0</v>
      </c>
      <c r="W41" s="586">
        <f>W42+W43+W44+W45+W46+W47+W48+W49+W50+W51+W52+W53</f>
        <v>0</v>
      </c>
      <c r="X41" s="586">
        <f>X42+X43+X44+X45+X46+X47+X48+X49+X50+X51+X52+X53</f>
        <v>0</v>
      </c>
      <c r="Y41" s="586">
        <f>Y42+Y43+Y44+Y45+Y46+Y47+Y48+Y49+Y50+Y51+Y52+Y53</f>
        <v>0</v>
      </c>
      <c r="Z41" s="585">
        <f>SUM(Table3[[#This Row], [je17]]:Table3[[#This Row], [je43]])</f>
        <v>3484500</v>
      </c>
      <c r="AA41" s="586">
        <f>AA42+AA43+AA44+AA45+AA46+AA47+AA48+AA49+AA50+AA51+AA52+AA53</f>
        <v>0</v>
      </c>
      <c r="AB41" s="586">
        <f>AB42+AB43+AB44+AB45+AB46+AB47+AB48+AB49+AB50+AB51+AB52+AB53</f>
        <v>0</v>
      </c>
      <c r="AC41" s="586">
        <f>AC42+AC43+AC44+AC45+AC46+AC47+AC48+AC49+AC50+AC51+AC52+AC53</f>
        <v>0</v>
      </c>
      <c r="AD41" s="586">
        <f>AD42+AD43+AD44+AD45+AD46+AD47+AD48+AD49+AD50+AD51+AD52+AD53</f>
        <v>0</v>
      </c>
      <c r="AE41" s="586">
        <f>AE42+AE43+AE44+AE45+AE46+AE47+AE48+AE49+AE50+AE51+AE52+AE53</f>
        <v>0</v>
      </c>
      <c r="AF41" s="586">
        <f>AF42+AF43+AF44+AF45+AF46+AF47+AF48+AF49+AF50+AF51+AF52+AF53</f>
        <v>0</v>
      </c>
      <c r="AG41" s="586">
        <f>AG42+AG43+AG44+AG45+AG46+AG47+AG48+AG49+AG50+AG51+AG52+AG53</f>
        <v>0</v>
      </c>
      <c r="AH41" s="586">
        <f>AH42+AH43+AH44+AH45+AH46+AH47+AH48+AH49+AH50+AH51+AH52+AH53</f>
        <v>0</v>
      </c>
      <c r="AI41" s="586">
        <f>AI42+AI43+AI44+AI45+AI46+AI47+AI48+AI49+AI50+AI51+AI52+AI53</f>
        <v>0</v>
      </c>
      <c r="AJ41" s="586">
        <f>AJ42+AJ43+AJ44+AJ45+AJ46+AJ47+AJ48+AJ49+AJ50+AJ51+AJ52+AJ53</f>
        <v>0</v>
      </c>
      <c r="AK41" s="586">
        <f>AK42+AK43+AK44+AK45+AK46+AK47+AK48+AK49+AK50+AK51+AK52+AK53</f>
        <v>0</v>
      </c>
      <c r="AL41" s="586">
        <f>AL42+AL43+AL44+AL45+AL46+AL47+AL48+AL49+AL50+AL51+AL52+AL53</f>
        <v>0</v>
      </c>
      <c r="AM41" s="586">
        <f>AM42+AM43+AM44+AM45+AM46+AM47+AM48+AM49+AM50+AM51+AM52+AM53</f>
        <v>0</v>
      </c>
      <c r="AN41" s="586">
        <f>AN42+AN43+AN44+AN45+AN46+AN47+AN48+AN49+AN50+AN51+AN52+AN53</f>
        <v>0</v>
      </c>
      <c r="AO41" s="586">
        <f>AO42+AO43+AO44+AO45+AO46+AO47+AO48+AO49+AO50+AO51+AO52+AO53</f>
        <v>0</v>
      </c>
      <c r="AP41" s="586">
        <f>AP42+AP43+AP44+AP45+AP46+AP47+AP48+AP49+AP50+AP51+AP52+AP53</f>
        <v>0</v>
      </c>
      <c r="AQ41" s="586">
        <f>AQ42+AQ43+AQ44+AQ45+AQ46+AQ47+AQ48+AQ49+AQ50+AQ51+AQ52+AQ53</f>
        <v>0</v>
      </c>
      <c r="AR41" s="586">
        <f>AR42+AR43+AR44+AR45+AR46+AR47+AR48+AR49+AR50+AR51+AR52+AR53</f>
        <v>0</v>
      </c>
      <c r="AS41" s="586">
        <f>AS42+AS43+AS44+AS45+AS46+AS47+AS48+AS49+AS50+AS51+AS52+AS53</f>
        <v>0</v>
      </c>
      <c r="AT41" s="586">
        <f>AT42+AT43+AT44+AT45+AT46+AT47+AT48+AT49+AT50+AT51+AT52+AT53</f>
        <v>0</v>
      </c>
      <c r="AU41" s="586">
        <f>AU42+AU43+AU44+AU45+AU46+AU47+AU48+AU49+AU50+AU51+AU52+AU53</f>
        <v>3484500</v>
      </c>
      <c r="AV41" s="586">
        <f>AV42+AV43+AV44+AV45+AV46+AV47+AV48+AV49+AV50+AV51+AV52+AV53</f>
        <v>0</v>
      </c>
      <c r="AW41" s="586">
        <f>AW42+AW43+AW44+AW45+AW46+AW47+AW48+AW49+AW50+AW51+AW52+AW53</f>
        <v>0</v>
      </c>
      <c r="AX41" s="586">
        <f>AX42+AX43+AX44+AX45+AX46+AX47+AX48+AX49+AX50+AX51+AX52+AX53</f>
        <v>0</v>
      </c>
      <c r="AY41" s="586">
        <f>AY42+AY43+AY44+AY45+AY46+AY47+AY48+AY49+AY50+AY51+AY52+AY53</f>
        <v>0</v>
      </c>
      <c r="AZ41" s="586">
        <f>AZ42+AZ43+AZ44+AZ45+AZ46+AZ47+AZ48+AZ49+AZ50+AZ51+AZ52+AZ53</f>
        <v>0</v>
      </c>
      <c r="BA41" s="586">
        <f>BA42+BA43+BA44+BA45+BA46+BA47+BA48+BA49+BA50+BA51+BA52+BA53</f>
        <v>0</v>
      </c>
      <c r="BB41" s="585">
        <f>SUM(Table3[[#This Row], [je45]]:Table3[[#This Row], [je56]])</f>
        <v>0</v>
      </c>
      <c r="BC41" s="586">
        <f>BC42+BC43+BC44+BC45+BC46+BC47+BC48+BC49+BC50+BC51+BC52+BC53</f>
        <v>0</v>
      </c>
      <c r="BD41" s="586">
        <f>BD42+BD43+BD44+BD45+BD46+BD47+BD48+BD49+BD50+BD51+BD52+BD53</f>
        <v>0</v>
      </c>
      <c r="BE41" s="586">
        <f>BE42+BE43+BE44+BE45+BE46+BE47+BE48+BE49+BE50+BE51+BE52+BE53</f>
        <v>0</v>
      </c>
      <c r="BF41" s="586">
        <f>BF42+BF43+BF44+BF45+BF46+BF47+BF48+BF49+BF50+BF51+BF52+BF53</f>
        <v>0</v>
      </c>
      <c r="BG41" s="586">
        <f>BG42+BG43+BG44+BG45+BG46+BG47+BG48+BG49+BG50+BG51+BG52+BG53</f>
        <v>0</v>
      </c>
      <c r="BH41" s="586">
        <f>BH42+BH43+BH44+BH45+BH46+BH47+BH48+BH49+BH50+BH51+BH52+BH53</f>
        <v>0</v>
      </c>
      <c r="BI41" s="586">
        <f>BI42+BI43+BI44+BI45+BI46+BI47+BI48+BI49+BI50+BI51+BI52+BI53</f>
        <v>0</v>
      </c>
      <c r="BJ41" s="586">
        <f>BJ42+BJ43+BJ44+BJ45+BJ46+BJ47+BJ48+BJ49+BJ50+BJ51+BJ52+BJ53</f>
        <v>0</v>
      </c>
      <c r="BK41" s="586">
        <f>BK42+BK43+BK44+BK45+BK46+BK47+BK48+BK49+BK50+BK51+BK52+BK53</f>
        <v>0</v>
      </c>
      <c r="BL41" s="586">
        <f>BL42+BL43+BL44+BL45+BL46+BL47+BL48+BL49+BL50+BL51+BL52+BL53</f>
        <v>0</v>
      </c>
      <c r="BM41" s="586">
        <f>BM42+BM43+BM44+BM45+BM46+BM47+BM48+BM49+BM50+BM51+BM52+BM53</f>
        <v>0</v>
      </c>
      <c r="BN41" s="586">
        <f>BN42+BN43+BN44+BN45+BN46+BN47+BN48+BN49+BN50+BN51+BN52+BN53</f>
        <v>0</v>
      </c>
      <c r="BO41" s="585">
        <f>Table3[[#This Row], [je58]]+Table3[[#This Row], [je59]]+Table3[[#This Row], [je60]]+Table3[[#This Row], [je61]]</f>
        <v>0</v>
      </c>
      <c r="BP41" s="586">
        <f>BP42+BP43+BP44+BP45+BP46+BP47+BP48+BP49+BP50+BP51+BP52+BP53</f>
        <v>0</v>
      </c>
      <c r="BQ41" s="586">
        <f>BQ42+BQ43+BQ44+BQ45+BQ46+BQ47+BQ48+BQ49+BQ50+BQ51+BQ52+BQ53</f>
        <v>0</v>
      </c>
      <c r="BR41" s="586">
        <f>BR42+BR43+BR44+BR45+BR46+BR47+BR48+BR49+BR50+BR51+BR52+BR53</f>
        <v>0</v>
      </c>
      <c r="BS41" s="586">
        <f>BS42+BS43+BS44+BS45+BS46+BS47+BS48+BS49+BS50+BS51+BS52+BS53</f>
        <v>0</v>
      </c>
      <c r="BT41" s="585">
        <f>SUM(Table3[[#This Row], [je63]]:Table3[[#This Row], [je74]])</f>
        <v>0</v>
      </c>
      <c r="BU41" s="586">
        <f>BU42+BU43+BU44+BU45+BU46+BU47+BU48+BU49+BU50+BU51+BU52+BU53</f>
        <v>0</v>
      </c>
      <c r="BV41" s="586">
        <f>BV42+BV43+BV44+BV45+BV46+BV47+BV48+BV49+BV50+BV51+BV52+BV53</f>
        <v>0</v>
      </c>
      <c r="BW41" s="586">
        <f>BW42+BW43+BW44+BW45+BW46+BW47+BW48+BW49+BW50+BW51+BW52+BW53</f>
        <v>0</v>
      </c>
      <c r="BX41" s="586">
        <f>BX42+BX43+BX44+BX45+BX46+BX47+BX48+BX49+BX50+BX51+BX52+BX53</f>
        <v>0</v>
      </c>
      <c r="BY41" s="586">
        <f>BY42+BY43+BY44+BY45+BY46+BY47+BY48+BY49+BY50+BY51+BY52+BY53</f>
        <v>0</v>
      </c>
      <c r="BZ41" s="586">
        <f>BZ42+BZ43+BZ44+BZ45+BZ46+BZ47+BZ48+BZ49+BZ50+BZ51+BZ52+BZ53</f>
        <v>0</v>
      </c>
      <c r="CA41" s="586">
        <f>CA42+CA43+CA44+CA45+CA46+CA47+CA48+CA49+CA50+CA51+CA52+CA53</f>
        <v>0</v>
      </c>
      <c r="CB41" s="586">
        <f>CB42+CB43+CB44+CB45+CB46+CB47+CB48+CB49+CB50+CB51+CB52+CB53</f>
        <v>0</v>
      </c>
      <c r="CC41" s="586">
        <f>CC42+CC43+CC44+CC45+CC46+CC47+CC48+CC49+CC50+CC51+CC52+CC53</f>
        <v>0</v>
      </c>
      <c r="CD41" s="586">
        <f>CD42+CD43+CD44+CD45+CD46+CD47+CD48+CD49+CD50+CD51+CD52+CD53</f>
        <v>0</v>
      </c>
      <c r="CE41" s="586">
        <f>CE42+CE43+CE44+CE45+CE46+CE47+CE48+CE49+CE50+CE51+CE52+CE53</f>
        <v>0</v>
      </c>
      <c r="CF41" s="586">
        <f>CF42+CF43+CF44+CF45+CF46+CF47+CF48+CF49+CF50+CF51+CF52+CF53</f>
        <v>0</v>
      </c>
      <c r="CG41" s="585">
        <f>SUM(Table3[[#This Row], [je76]]:Table3[[#This Row], [je91]])</f>
        <v>18505413.65</v>
      </c>
      <c r="CH41" s="586">
        <f>CH42+CH43+CH44+CH45+CH46+CH47+CH48+CH49+CH50+CH51+CH52+CH53</f>
        <v>6141118.53</v>
      </c>
      <c r="CI41" s="586">
        <f>CI42+CI43+CI44+CI45+CI46+CI47+CI48+CI49+CI50+CI51+CI52+CI53</f>
        <v>0</v>
      </c>
      <c r="CJ41" s="586">
        <f>CJ42+CJ43+CJ44+CJ45+CJ46+CJ47+CJ48+CJ49+CJ50+CJ51+CJ52+CJ53</f>
        <v>0</v>
      </c>
      <c r="CK41" s="586">
        <f>CK42+CK43+CK44+CK45+CK46+CK47+CK48+CK49+CK50+CK51+CK52+CK53</f>
        <v>12364295.12</v>
      </c>
      <c r="CL41" s="586">
        <f>CL42+CL43+CL44+CL45+CL46+CL47+CL48+CL49+CL50+CL51+CL52+CL53</f>
        <v>0</v>
      </c>
      <c r="CM41" s="586">
        <f>CM42+CM43+CM44+CM45+CM46+CM47+CM48+CM49+CM50+CM51+CM52+CM53</f>
        <v>0</v>
      </c>
      <c r="CN41" s="586">
        <f>CN42+CN43+CN44+CN45+CN46+CN47+CN48+CN49+CN50+CN51+CN52+CN53</f>
        <v>0</v>
      </c>
      <c r="CO41" s="586">
        <f>CO42+CO43+CO44+CO45+CO46+CO47+CO48+CO49+CO50+CO51+CO52+CO53</f>
        <v>0</v>
      </c>
      <c r="CP41" s="586">
        <f>CP42+CP43+CP44+CP45+CP46+CP47+CP48+CP49+CP50+CP51+CP52+CP53</f>
        <v>0</v>
      </c>
      <c r="CQ41" s="586">
        <f>CQ42+CQ43+CQ44+CQ45+CQ46+CQ47+CQ48+CQ49+CQ50+CQ51+CQ52+CQ53</f>
        <v>0</v>
      </c>
      <c r="CR41" s="586">
        <f>CR42+CR43+CR44+CR45+CR46+CR47+CR48+CR49+CR50+CR51+CR52+CR53</f>
        <v>0</v>
      </c>
      <c r="CS41" s="586">
        <f>CS42+CS43+CS44+CS45+CS46+CS47+CS48+CS49+CS50+CS51+CS52+CS53</f>
        <v>0</v>
      </c>
      <c r="CT41" s="586">
        <f>CT42+CT43+CT44+CT45+CT46+CT47+CT48+CT49+CT50+CT51+CT52+CT53</f>
        <v>0</v>
      </c>
      <c r="CU41" s="586">
        <f>CU42+CU43+CU44+CU45+CU46+CU47+CU48+CU49+CU50+CU51+CU52+CU53</f>
        <v>0</v>
      </c>
      <c r="CV41" s="586">
        <f>CV42+CV43+CV44+CV45+CV46+CV47+CV48+CV49+CV50+CV51+CV52+CV53</f>
        <v>0</v>
      </c>
      <c r="CW41" s="586">
        <f>CW42+CW43+CW44+CW45+CW46+CW47+CW48+CW49+CW50+CW51+CW52+CW53</f>
        <v>0</v>
      </c>
      <c r="CX41" s="585">
        <f>Table3[[#This Row], [je93]]+Table3[[#This Row], [je94]]</f>
        <v>0</v>
      </c>
      <c r="CY41" s="586">
        <f>CY42+CY43+CY44+CY45+CY46+CY47+CY48+CY49+CY50+CY51+CY52+CY53</f>
        <v>0</v>
      </c>
      <c r="CZ41" s="586">
        <f>CZ42+CZ43+CZ44+CZ45+CZ46+CZ47+CZ48+CZ49+CZ50+CZ51+CZ52+CZ53</f>
        <v>0</v>
      </c>
      <c r="DA41" s="585">
        <f>Table3[[#This Row], [je96]]+Table3[[#This Row], [je97]]+Table3[[#This Row], [je98]]+Table3[[#This Row], [je99]]+Table3[[#This Row], [je100]]</f>
        <v>5780000</v>
      </c>
      <c r="DB41" s="586">
        <f>DB42+DB43+DB44+DB45+DB46+DB47+DB48+DB49+DB50+DB51+DB52+DB53</f>
        <v>0</v>
      </c>
      <c r="DC41" s="586">
        <f>DC42+DC43+DC44+DC45+DC46+DC47+DC48+DC49+DC50+DC51+DC52+DC53</f>
        <v>0</v>
      </c>
      <c r="DD41" s="586">
        <f>DD42+DD43+DD44+DD45+DD46+DD47+DD48+DD49+DD50+DD51+DD52+DD53</f>
        <v>0</v>
      </c>
      <c r="DE41" s="586">
        <f>DE42+DE43+DE44+DE45+DE46+DE47+DE48+DE49+DE50+DE51+DE52+DE53</f>
        <v>0</v>
      </c>
      <c r="DF41" s="586">
        <f>DF42+DF43+DF44+DF45+DF46+DF47+DF48+DF49+DF50+DF51+DF52+DF53</f>
        <v>5780000</v>
      </c>
      <c r="DG41" s="585">
        <f>Table3[[#This Row], [je102]]+Table3[[#This Row], [je103]]+Table3[[#This Row], [je104]]</f>
        <v>0</v>
      </c>
      <c r="DH41" s="586">
        <f>DH42+DH43+DH44+DH45+DH46+DH47+DH48+DH49+DH50+DH51+DH52+DH53</f>
        <v>0</v>
      </c>
      <c r="DI41" s="586">
        <f>DI42+DI43+DI44+DI45+DI46+DI47+DI48+DI49+DI50+DI51+DI52+DI53</f>
        <v>0</v>
      </c>
      <c r="DJ41" s="586">
        <f>DJ42+DJ43+DJ44+DJ45+DJ46+DJ47+DJ48+DJ49+DJ50+DJ51+DJ52+DJ53</f>
        <v>0</v>
      </c>
      <c r="DK41" s="585">
        <f>Table3[[#This Row], [je106]]+Table3[[#This Row], [je107]]+Table3[[#This Row], [je108]]+Table3[[#This Row], [je109]]+Table3[[#This Row], [je110]]</f>
        <v>0</v>
      </c>
      <c r="DL41" s="586">
        <f>DL42+DL43+DL44+DL45+DL46+DL47+DL48+DL49+DL50+DL51+DL52+DL53</f>
        <v>0</v>
      </c>
      <c r="DM41" s="586">
        <f>DM42+DM43+DM44+DM45+DM46+DM47+DM48+DM49+DM50+DM51+DM52+DM53</f>
        <v>0</v>
      </c>
      <c r="DN41" s="586">
        <f>DN42+DN43+DN44+DN45+DN46+DN47+DN48+DN49+DN50+DN51+DN52+DN53</f>
        <v>0</v>
      </c>
      <c r="DO41" s="586">
        <f>DO42+DO43+DO44+DO45+DO46+DO47+DO48+DO49+DO50+DO51+DO52+DO53</f>
        <v>0</v>
      </c>
      <c r="DP41" s="587">
        <f>DP42+DP43+DP44+DP45+DP46+DP47+DP48+DP49+DP50+DP51+DP52+DP53</f>
        <v>0</v>
      </c>
    </row>
    <row customHeight="1" ht="22.5">
      <c r="A42" s="588" t="s">
        <v>308</v>
      </c>
      <c r="B42" s="590"/>
      <c r="C42" s="590"/>
      <c r="D42" s="648" t="s">
        <v>578</v>
      </c>
      <c r="E42" s="648" t="s">
        <v>579</v>
      </c>
      <c r="F42" s="648" t="s">
        <v>502</v>
      </c>
      <c r="G42" s="648" t="s">
        <v>574</v>
      </c>
      <c r="H42" s="648" t="s">
        <v>575</v>
      </c>
      <c r="I42" s="648" t="s">
        <v>505</v>
      </c>
      <c r="J42" s="649" t="s">
        <v>22</v>
      </c>
      <c r="K42" s="585">
        <f>Table3[[#This Row], [je2]]+Table3[[#This Row], [je16]]+Table3[[#This Row], [je44]]+Table3[[#This Row], [je57]]+Table3[[#This Row], [je62]]+Table3[[#This Row], [je75]]+Table3[[#This Row], [je92]]+Table3[[#This Row], [je95]]+Table3[[#This Row], [je101]]+Table3[[#This Row], [je105]]</f>
        <v>6141118.53</v>
      </c>
      <c r="L42" s="585">
        <f>SUM(Table3[[#This Row], [je3]]:Table3[[#This Row], [je15]])</f>
        <v>0</v>
      </c>
      <c r="M42" s="591">
        <v>0</v>
      </c>
      <c r="N42" s="591">
        <v>0</v>
      </c>
      <c r="O42" s="591">
        <v>0</v>
      </c>
      <c r="P42" s="591">
        <v>0</v>
      </c>
      <c r="Q42" s="591">
        <v>0</v>
      </c>
      <c r="R42" s="591">
        <v>0</v>
      </c>
      <c r="S42" s="591">
        <v>0</v>
      </c>
      <c r="T42" s="591">
        <v>0</v>
      </c>
      <c r="U42" s="591">
        <v>0</v>
      </c>
      <c r="V42" s="591">
        <v>0</v>
      </c>
      <c r="W42" s="591">
        <v>0</v>
      </c>
      <c r="X42" s="591">
        <v>0</v>
      </c>
      <c r="Y42" s="591">
        <v>0</v>
      </c>
      <c r="Z42" s="585">
        <f>SUM(Table3[[#This Row], [je17]]:Table3[[#This Row], [je43]])</f>
        <v>0</v>
      </c>
      <c r="AA42" s="591">
        <v>0</v>
      </c>
      <c r="AB42" s="591">
        <v>0</v>
      </c>
      <c r="AC42" s="591">
        <v>0</v>
      </c>
      <c r="AD42" s="591">
        <v>0</v>
      </c>
      <c r="AE42" s="591">
        <v>0</v>
      </c>
      <c r="AF42" s="591">
        <v>0</v>
      </c>
      <c r="AG42" s="591">
        <v>0</v>
      </c>
      <c r="AH42" s="591">
        <v>0</v>
      </c>
      <c r="AI42" s="591">
        <v>0</v>
      </c>
      <c r="AJ42" s="591">
        <v>0</v>
      </c>
      <c r="AK42" s="591">
        <v>0</v>
      </c>
      <c r="AL42" s="591">
        <v>0</v>
      </c>
      <c r="AM42" s="591">
        <v>0</v>
      </c>
      <c r="AN42" s="591">
        <v>0</v>
      </c>
      <c r="AO42" s="591">
        <v>0</v>
      </c>
      <c r="AP42" s="591">
        <v>0</v>
      </c>
      <c r="AQ42" s="591">
        <v>0</v>
      </c>
      <c r="AR42" s="591">
        <v>0</v>
      </c>
      <c r="AS42" s="591">
        <v>0</v>
      </c>
      <c r="AT42" s="591">
        <v>0</v>
      </c>
      <c r="AU42" s="591">
        <v>0</v>
      </c>
      <c r="AV42" s="591">
        <v>0</v>
      </c>
      <c r="AW42" s="591">
        <v>0</v>
      </c>
      <c r="AX42" s="591">
        <v>0</v>
      </c>
      <c r="AY42" s="591">
        <v>0</v>
      </c>
      <c r="AZ42" s="591">
        <v>0</v>
      </c>
      <c r="BA42" s="591">
        <v>0</v>
      </c>
      <c r="BB42" s="585">
        <f>SUM(Table3[[#This Row], [je45]]:Table3[[#This Row], [je56]])</f>
        <v>0</v>
      </c>
      <c r="BC42" s="591">
        <v>0</v>
      </c>
      <c r="BD42" s="591">
        <v>0</v>
      </c>
      <c r="BE42" s="591">
        <v>0</v>
      </c>
      <c r="BF42" s="591">
        <v>0</v>
      </c>
      <c r="BG42" s="591">
        <v>0</v>
      </c>
      <c r="BH42" s="591">
        <v>0</v>
      </c>
      <c r="BI42" s="591">
        <v>0</v>
      </c>
      <c r="BJ42" s="591">
        <v>0</v>
      </c>
      <c r="BK42" s="591">
        <v>0</v>
      </c>
      <c r="BL42" s="591">
        <v>0</v>
      </c>
      <c r="BM42" s="591">
        <v>0</v>
      </c>
      <c r="BN42" s="591">
        <v>0</v>
      </c>
      <c r="BO42" s="585">
        <f>Table3[[#This Row], [je58]]+Table3[[#This Row], [je59]]+Table3[[#This Row], [je60]]+Table3[[#This Row], [je61]]</f>
        <v>0</v>
      </c>
      <c r="BP42" s="591">
        <v>0</v>
      </c>
      <c r="BQ42" s="591">
        <v>0</v>
      </c>
      <c r="BR42" s="591">
        <v>0</v>
      </c>
      <c r="BS42" s="591">
        <v>0</v>
      </c>
      <c r="BT42" s="585">
        <f>SUM(Table3[[#This Row], [je63]]:Table3[[#This Row], [je74]])</f>
        <v>0</v>
      </c>
      <c r="BU42" s="591">
        <v>0</v>
      </c>
      <c r="BV42" s="591">
        <v>0</v>
      </c>
      <c r="BW42" s="591">
        <v>0</v>
      </c>
      <c r="BX42" s="591">
        <v>0</v>
      </c>
      <c r="BY42" s="591">
        <v>0</v>
      </c>
      <c r="BZ42" s="591">
        <v>0</v>
      </c>
      <c r="CA42" s="591">
        <v>0</v>
      </c>
      <c r="CB42" s="591">
        <v>0</v>
      </c>
      <c r="CC42" s="591">
        <v>0</v>
      </c>
      <c r="CD42" s="591">
        <v>0</v>
      </c>
      <c r="CE42" s="591">
        <v>0</v>
      </c>
      <c r="CF42" s="591">
        <v>0</v>
      </c>
      <c r="CG42" s="585">
        <f>SUM(Table3[[#This Row], [je76]]:Table3[[#This Row], [je91]])</f>
        <v>6141118.53</v>
      </c>
      <c r="CH42" s="591">
        <v>6141118.53</v>
      </c>
      <c r="CI42" s="591">
        <v>0</v>
      </c>
      <c r="CJ42" s="591">
        <v>0</v>
      </c>
      <c r="CK42" s="591">
        <v>0</v>
      </c>
      <c r="CL42" s="591">
        <v>0</v>
      </c>
      <c r="CM42" s="591">
        <v>0</v>
      </c>
      <c r="CN42" s="591">
        <v>0</v>
      </c>
      <c r="CO42" s="591">
        <v>0</v>
      </c>
      <c r="CP42" s="591">
        <v>0</v>
      </c>
      <c r="CQ42" s="591">
        <v>0</v>
      </c>
      <c r="CR42" s="591">
        <v>0</v>
      </c>
      <c r="CS42" s="591">
        <v>0</v>
      </c>
      <c r="CT42" s="591">
        <v>0</v>
      </c>
      <c r="CU42" s="591">
        <v>0</v>
      </c>
      <c r="CV42" s="591">
        <v>0</v>
      </c>
      <c r="CW42" s="591">
        <v>0</v>
      </c>
      <c r="CX42" s="585">
        <f>Table3[[#This Row], [je93]]+Table3[[#This Row], [je94]]</f>
        <v>0</v>
      </c>
      <c r="CY42" s="591">
        <v>0</v>
      </c>
      <c r="CZ42" s="591">
        <v>0</v>
      </c>
      <c r="DA42" s="585">
        <f>Table3[[#This Row], [je96]]+Table3[[#This Row], [je97]]+Table3[[#This Row], [je98]]+Table3[[#This Row], [je99]]+Table3[[#This Row], [je100]]</f>
        <v>0</v>
      </c>
      <c r="DB42" s="591">
        <v>0</v>
      </c>
      <c r="DC42" s="591">
        <v>0</v>
      </c>
      <c r="DD42" s="591">
        <v>0</v>
      </c>
      <c r="DE42" s="591">
        <v>0</v>
      </c>
      <c r="DF42" s="591">
        <v>0</v>
      </c>
      <c r="DG42" s="585">
        <f>Table3[[#This Row], [je102]]+Table3[[#This Row], [je103]]+Table3[[#This Row], [je104]]</f>
        <v>0</v>
      </c>
      <c r="DH42" s="591">
        <v>0</v>
      </c>
      <c r="DI42" s="591">
        <v>0</v>
      </c>
      <c r="DJ42" s="591">
        <v>0</v>
      </c>
      <c r="DK42" s="585">
        <f>Table3[[#This Row], [je106]]+Table3[[#This Row], [je107]]+Table3[[#This Row], [je108]]+Table3[[#This Row], [je109]]+Table3[[#This Row], [je110]]</f>
        <v>0</v>
      </c>
      <c r="DL42" s="591">
        <v>0</v>
      </c>
      <c r="DM42" s="591">
        <v>0</v>
      </c>
      <c r="DN42" s="591">
        <v>0</v>
      </c>
      <c r="DO42" s="591">
        <v>0</v>
      </c>
      <c r="DP42" s="593">
        <v>0</v>
      </c>
    </row>
    <row customHeight="1" ht="22.5">
      <c r="A43" s="588" t="s">
        <v>308</v>
      </c>
      <c r="B43" s="590"/>
      <c r="C43" s="590"/>
      <c r="D43" s="648" t="s">
        <v>580</v>
      </c>
      <c r="E43" s="648" t="s">
        <v>581</v>
      </c>
      <c r="F43" s="648" t="s">
        <v>502</v>
      </c>
      <c r="G43" s="648" t="s">
        <v>574</v>
      </c>
      <c r="H43" s="648" t="s">
        <v>575</v>
      </c>
      <c r="I43" s="648" t="s">
        <v>505</v>
      </c>
      <c r="J43" s="649" t="s">
        <v>22</v>
      </c>
      <c r="K43" s="585">
        <f>Table3[[#This Row], [je2]]+Table3[[#This Row], [je16]]+Table3[[#This Row], [je44]]+Table3[[#This Row], [je57]]+Table3[[#This Row], [je62]]+Table3[[#This Row], [je75]]+Table3[[#This Row], [je92]]+Table3[[#This Row], [je95]]+Table3[[#This Row], [je101]]+Table3[[#This Row], [je105]]</f>
        <v>1397000</v>
      </c>
      <c r="L43" s="585">
        <f>SUM(Table3[[#This Row], [je3]]:Table3[[#This Row], [je15]])</f>
        <v>0</v>
      </c>
      <c r="M43" s="591">
        <v>0</v>
      </c>
      <c r="N43" s="591">
        <v>0</v>
      </c>
      <c r="O43" s="591">
        <v>0</v>
      </c>
      <c r="P43" s="591">
        <v>0</v>
      </c>
      <c r="Q43" s="591">
        <v>0</v>
      </c>
      <c r="R43" s="591">
        <v>0</v>
      </c>
      <c r="S43" s="591">
        <v>0</v>
      </c>
      <c r="T43" s="591">
        <v>0</v>
      </c>
      <c r="U43" s="591">
        <v>0</v>
      </c>
      <c r="V43" s="591">
        <v>0</v>
      </c>
      <c r="W43" s="591">
        <v>0</v>
      </c>
      <c r="X43" s="591">
        <v>0</v>
      </c>
      <c r="Y43" s="591">
        <v>0</v>
      </c>
      <c r="Z43" s="585">
        <f>SUM(Table3[[#This Row], [je17]]:Table3[[#This Row], [je43]])</f>
        <v>1397000</v>
      </c>
      <c r="AA43" s="591">
        <v>0</v>
      </c>
      <c r="AB43" s="591">
        <v>0</v>
      </c>
      <c r="AC43" s="591">
        <v>0</v>
      </c>
      <c r="AD43" s="591">
        <v>0</v>
      </c>
      <c r="AE43" s="591">
        <v>0</v>
      </c>
      <c r="AF43" s="591">
        <v>0</v>
      </c>
      <c r="AG43" s="591">
        <v>0</v>
      </c>
      <c r="AH43" s="591">
        <v>0</v>
      </c>
      <c r="AI43" s="591">
        <v>0</v>
      </c>
      <c r="AJ43" s="591">
        <v>0</v>
      </c>
      <c r="AK43" s="591">
        <v>0</v>
      </c>
      <c r="AL43" s="591">
        <v>0</v>
      </c>
      <c r="AM43" s="591">
        <v>0</v>
      </c>
      <c r="AN43" s="591">
        <v>0</v>
      </c>
      <c r="AO43" s="591">
        <v>0</v>
      </c>
      <c r="AP43" s="591">
        <v>0</v>
      </c>
      <c r="AQ43" s="591">
        <v>0</v>
      </c>
      <c r="AR43" s="591">
        <v>0</v>
      </c>
      <c r="AS43" s="591">
        <v>0</v>
      </c>
      <c r="AT43" s="591">
        <v>0</v>
      </c>
      <c r="AU43" s="591">
        <v>1397000</v>
      </c>
      <c r="AV43" s="591">
        <v>0</v>
      </c>
      <c r="AW43" s="591">
        <v>0</v>
      </c>
      <c r="AX43" s="591">
        <v>0</v>
      </c>
      <c r="AY43" s="591">
        <v>0</v>
      </c>
      <c r="AZ43" s="591">
        <v>0</v>
      </c>
      <c r="BA43" s="591">
        <v>0</v>
      </c>
      <c r="BB43" s="585">
        <f>SUM(Table3[[#This Row], [je45]]:Table3[[#This Row], [je56]])</f>
        <v>0</v>
      </c>
      <c r="BC43" s="591">
        <v>0</v>
      </c>
      <c r="BD43" s="591">
        <v>0</v>
      </c>
      <c r="BE43" s="591">
        <v>0</v>
      </c>
      <c r="BF43" s="591">
        <v>0</v>
      </c>
      <c r="BG43" s="591">
        <v>0</v>
      </c>
      <c r="BH43" s="591">
        <v>0</v>
      </c>
      <c r="BI43" s="591">
        <v>0</v>
      </c>
      <c r="BJ43" s="591">
        <v>0</v>
      </c>
      <c r="BK43" s="591">
        <v>0</v>
      </c>
      <c r="BL43" s="591">
        <v>0</v>
      </c>
      <c r="BM43" s="591">
        <v>0</v>
      </c>
      <c r="BN43" s="591">
        <v>0</v>
      </c>
      <c r="BO43" s="585">
        <f>Table3[[#This Row], [je58]]+Table3[[#This Row], [je59]]+Table3[[#This Row], [je60]]+Table3[[#This Row], [je61]]</f>
        <v>0</v>
      </c>
      <c r="BP43" s="591">
        <v>0</v>
      </c>
      <c r="BQ43" s="591">
        <v>0</v>
      </c>
      <c r="BR43" s="591">
        <v>0</v>
      </c>
      <c r="BS43" s="591">
        <v>0</v>
      </c>
      <c r="BT43" s="585">
        <f>SUM(Table3[[#This Row], [je63]]:Table3[[#This Row], [je74]])</f>
        <v>0</v>
      </c>
      <c r="BU43" s="591">
        <v>0</v>
      </c>
      <c r="BV43" s="591">
        <v>0</v>
      </c>
      <c r="BW43" s="591">
        <v>0</v>
      </c>
      <c r="BX43" s="591">
        <v>0</v>
      </c>
      <c r="BY43" s="591">
        <v>0</v>
      </c>
      <c r="BZ43" s="591">
        <v>0</v>
      </c>
      <c r="CA43" s="591">
        <v>0</v>
      </c>
      <c r="CB43" s="591">
        <v>0</v>
      </c>
      <c r="CC43" s="591">
        <v>0</v>
      </c>
      <c r="CD43" s="591">
        <v>0</v>
      </c>
      <c r="CE43" s="591">
        <v>0</v>
      </c>
      <c r="CF43" s="591">
        <v>0</v>
      </c>
      <c r="CG43" s="585">
        <f>SUM(Table3[[#This Row], [je76]]:Table3[[#This Row], [je91]])</f>
        <v>0</v>
      </c>
      <c r="CH43" s="591">
        <v>0</v>
      </c>
      <c r="CI43" s="591">
        <v>0</v>
      </c>
      <c r="CJ43" s="591">
        <v>0</v>
      </c>
      <c r="CK43" s="591">
        <v>0</v>
      </c>
      <c r="CL43" s="591">
        <v>0</v>
      </c>
      <c r="CM43" s="591">
        <v>0</v>
      </c>
      <c r="CN43" s="591">
        <v>0</v>
      </c>
      <c r="CO43" s="591">
        <v>0</v>
      </c>
      <c r="CP43" s="591">
        <v>0</v>
      </c>
      <c r="CQ43" s="591">
        <v>0</v>
      </c>
      <c r="CR43" s="591">
        <v>0</v>
      </c>
      <c r="CS43" s="591">
        <v>0</v>
      </c>
      <c r="CT43" s="591">
        <v>0</v>
      </c>
      <c r="CU43" s="591">
        <v>0</v>
      </c>
      <c r="CV43" s="591">
        <v>0</v>
      </c>
      <c r="CW43" s="591">
        <v>0</v>
      </c>
      <c r="CX43" s="585">
        <f>Table3[[#This Row], [je93]]+Table3[[#This Row], [je94]]</f>
        <v>0</v>
      </c>
      <c r="CY43" s="591">
        <v>0</v>
      </c>
      <c r="CZ43" s="591">
        <v>0</v>
      </c>
      <c r="DA43" s="585">
        <f>Table3[[#This Row], [je96]]+Table3[[#This Row], [je97]]+Table3[[#This Row], [je98]]+Table3[[#This Row], [je99]]+Table3[[#This Row], [je100]]</f>
        <v>0</v>
      </c>
      <c r="DB43" s="591">
        <v>0</v>
      </c>
      <c r="DC43" s="591">
        <v>0</v>
      </c>
      <c r="DD43" s="591">
        <v>0</v>
      </c>
      <c r="DE43" s="591">
        <v>0</v>
      </c>
      <c r="DF43" s="591">
        <v>0</v>
      </c>
      <c r="DG43" s="585">
        <f>Table3[[#This Row], [je102]]+Table3[[#This Row], [je103]]+Table3[[#This Row], [je104]]</f>
        <v>0</v>
      </c>
      <c r="DH43" s="591">
        <v>0</v>
      </c>
      <c r="DI43" s="591">
        <v>0</v>
      </c>
      <c r="DJ43" s="591">
        <v>0</v>
      </c>
      <c r="DK43" s="585">
        <f>Table3[[#This Row], [je106]]+Table3[[#This Row], [je107]]+Table3[[#This Row], [je108]]+Table3[[#This Row], [je109]]+Table3[[#This Row], [je110]]</f>
        <v>0</v>
      </c>
      <c r="DL43" s="591">
        <v>0</v>
      </c>
      <c r="DM43" s="591">
        <v>0</v>
      </c>
      <c r="DN43" s="591">
        <v>0</v>
      </c>
      <c r="DO43" s="591">
        <v>0</v>
      </c>
      <c r="DP43" s="593">
        <v>0</v>
      </c>
    </row>
    <row customHeight="1" ht="22.5">
      <c r="A44" s="588" t="s">
        <v>308</v>
      </c>
      <c r="B44" s="590"/>
      <c r="C44" s="590"/>
      <c r="D44" s="648" t="s">
        <v>582</v>
      </c>
      <c r="E44" s="648" t="s">
        <v>583</v>
      </c>
      <c r="F44" s="648" t="s">
        <v>502</v>
      </c>
      <c r="G44" s="648" t="s">
        <v>574</v>
      </c>
      <c r="H44" s="648" t="s">
        <v>575</v>
      </c>
      <c r="I44" s="648" t="s">
        <v>505</v>
      </c>
      <c r="J44" s="649" t="s">
        <v>22</v>
      </c>
      <c r="K44" s="585">
        <f>Table3[[#This Row], [je2]]+Table3[[#This Row], [je16]]+Table3[[#This Row], [je44]]+Table3[[#This Row], [je57]]+Table3[[#This Row], [je62]]+Table3[[#This Row], [je75]]+Table3[[#This Row], [je92]]+Table3[[#This Row], [je95]]+Table3[[#This Row], [je101]]+Table3[[#This Row], [je105]]</f>
        <v>398000</v>
      </c>
      <c r="L44" s="585">
        <f>SUM(Table3[[#This Row], [je3]]:Table3[[#This Row], [je15]])</f>
        <v>0</v>
      </c>
      <c r="M44" s="591">
        <v>0</v>
      </c>
      <c r="N44" s="591">
        <v>0</v>
      </c>
      <c r="O44" s="591">
        <v>0</v>
      </c>
      <c r="P44" s="591">
        <v>0</v>
      </c>
      <c r="Q44" s="591">
        <v>0</v>
      </c>
      <c r="R44" s="591">
        <v>0</v>
      </c>
      <c r="S44" s="591">
        <v>0</v>
      </c>
      <c r="T44" s="591">
        <v>0</v>
      </c>
      <c r="U44" s="591">
        <v>0</v>
      </c>
      <c r="V44" s="591">
        <v>0</v>
      </c>
      <c r="W44" s="591">
        <v>0</v>
      </c>
      <c r="X44" s="591">
        <v>0</v>
      </c>
      <c r="Y44" s="591">
        <v>0</v>
      </c>
      <c r="Z44" s="585">
        <f>SUM(Table3[[#This Row], [je17]]:Table3[[#This Row], [je43]])</f>
        <v>0</v>
      </c>
      <c r="AA44" s="591">
        <v>0</v>
      </c>
      <c r="AB44" s="591">
        <v>0</v>
      </c>
      <c r="AC44" s="591">
        <v>0</v>
      </c>
      <c r="AD44" s="591">
        <v>0</v>
      </c>
      <c r="AE44" s="591">
        <v>0</v>
      </c>
      <c r="AF44" s="591">
        <v>0</v>
      </c>
      <c r="AG44" s="591">
        <v>0</v>
      </c>
      <c r="AH44" s="591">
        <v>0</v>
      </c>
      <c r="AI44" s="591">
        <v>0</v>
      </c>
      <c r="AJ44" s="591">
        <v>0</v>
      </c>
      <c r="AK44" s="591">
        <v>0</v>
      </c>
      <c r="AL44" s="591">
        <v>0</v>
      </c>
      <c r="AM44" s="591">
        <v>0</v>
      </c>
      <c r="AN44" s="591">
        <v>0</v>
      </c>
      <c r="AO44" s="591">
        <v>0</v>
      </c>
      <c r="AP44" s="591">
        <v>0</v>
      </c>
      <c r="AQ44" s="591">
        <v>0</v>
      </c>
      <c r="AR44" s="591">
        <v>0</v>
      </c>
      <c r="AS44" s="591">
        <v>0</v>
      </c>
      <c r="AT44" s="591">
        <v>0</v>
      </c>
      <c r="AU44" s="591">
        <v>0</v>
      </c>
      <c r="AV44" s="591">
        <v>0</v>
      </c>
      <c r="AW44" s="591">
        <v>0</v>
      </c>
      <c r="AX44" s="591">
        <v>0</v>
      </c>
      <c r="AY44" s="591">
        <v>0</v>
      </c>
      <c r="AZ44" s="591">
        <v>0</v>
      </c>
      <c r="BA44" s="591">
        <v>0</v>
      </c>
      <c r="BB44" s="585">
        <f>SUM(Table3[[#This Row], [je45]]:Table3[[#This Row], [je56]])</f>
        <v>0</v>
      </c>
      <c r="BC44" s="591">
        <v>0</v>
      </c>
      <c r="BD44" s="591">
        <v>0</v>
      </c>
      <c r="BE44" s="591">
        <v>0</v>
      </c>
      <c r="BF44" s="591">
        <v>0</v>
      </c>
      <c r="BG44" s="591">
        <v>0</v>
      </c>
      <c r="BH44" s="591">
        <v>0</v>
      </c>
      <c r="BI44" s="591">
        <v>0</v>
      </c>
      <c r="BJ44" s="591">
        <v>0</v>
      </c>
      <c r="BK44" s="591">
        <v>0</v>
      </c>
      <c r="BL44" s="591">
        <v>0</v>
      </c>
      <c r="BM44" s="591">
        <v>0</v>
      </c>
      <c r="BN44" s="591">
        <v>0</v>
      </c>
      <c r="BO44" s="585">
        <f>Table3[[#This Row], [je58]]+Table3[[#This Row], [je59]]+Table3[[#This Row], [je60]]+Table3[[#This Row], [je61]]</f>
        <v>0</v>
      </c>
      <c r="BP44" s="591">
        <v>0</v>
      </c>
      <c r="BQ44" s="591">
        <v>0</v>
      </c>
      <c r="BR44" s="591">
        <v>0</v>
      </c>
      <c r="BS44" s="591">
        <v>0</v>
      </c>
      <c r="BT44" s="585">
        <f>SUM(Table3[[#This Row], [je63]]:Table3[[#This Row], [je74]])</f>
        <v>0</v>
      </c>
      <c r="BU44" s="591">
        <v>0</v>
      </c>
      <c r="BV44" s="591">
        <v>0</v>
      </c>
      <c r="BW44" s="591">
        <v>0</v>
      </c>
      <c r="BX44" s="591">
        <v>0</v>
      </c>
      <c r="BY44" s="591">
        <v>0</v>
      </c>
      <c r="BZ44" s="591">
        <v>0</v>
      </c>
      <c r="CA44" s="591">
        <v>0</v>
      </c>
      <c r="CB44" s="591">
        <v>0</v>
      </c>
      <c r="CC44" s="591">
        <v>0</v>
      </c>
      <c r="CD44" s="591">
        <v>0</v>
      </c>
      <c r="CE44" s="591">
        <v>0</v>
      </c>
      <c r="CF44" s="591">
        <v>0</v>
      </c>
      <c r="CG44" s="585">
        <f>SUM(Table3[[#This Row], [je76]]:Table3[[#This Row], [je91]])</f>
        <v>398000</v>
      </c>
      <c r="CH44" s="591">
        <v>0</v>
      </c>
      <c r="CI44" s="591">
        <v>0</v>
      </c>
      <c r="CJ44" s="591">
        <v>0</v>
      </c>
      <c r="CK44" s="591">
        <v>398000</v>
      </c>
      <c r="CL44" s="591">
        <v>0</v>
      </c>
      <c r="CM44" s="591">
        <v>0</v>
      </c>
      <c r="CN44" s="591">
        <v>0</v>
      </c>
      <c r="CO44" s="591">
        <v>0</v>
      </c>
      <c r="CP44" s="591">
        <v>0</v>
      </c>
      <c r="CQ44" s="591">
        <v>0</v>
      </c>
      <c r="CR44" s="591">
        <v>0</v>
      </c>
      <c r="CS44" s="591">
        <v>0</v>
      </c>
      <c r="CT44" s="591">
        <v>0</v>
      </c>
      <c r="CU44" s="591">
        <v>0</v>
      </c>
      <c r="CV44" s="591">
        <v>0</v>
      </c>
      <c r="CW44" s="591">
        <v>0</v>
      </c>
      <c r="CX44" s="585">
        <f>Table3[[#This Row], [je93]]+Table3[[#This Row], [je94]]</f>
        <v>0</v>
      </c>
      <c r="CY44" s="591">
        <v>0</v>
      </c>
      <c r="CZ44" s="591">
        <v>0</v>
      </c>
      <c r="DA44" s="585">
        <f>Table3[[#This Row], [je96]]+Table3[[#This Row], [je97]]+Table3[[#This Row], [je98]]+Table3[[#This Row], [je99]]+Table3[[#This Row], [je100]]</f>
        <v>0</v>
      </c>
      <c r="DB44" s="591">
        <v>0</v>
      </c>
      <c r="DC44" s="591">
        <v>0</v>
      </c>
      <c r="DD44" s="591">
        <v>0</v>
      </c>
      <c r="DE44" s="591">
        <v>0</v>
      </c>
      <c r="DF44" s="591">
        <v>0</v>
      </c>
      <c r="DG44" s="585">
        <f>Table3[[#This Row], [je102]]+Table3[[#This Row], [je103]]+Table3[[#This Row], [je104]]</f>
        <v>0</v>
      </c>
      <c r="DH44" s="591">
        <v>0</v>
      </c>
      <c r="DI44" s="591">
        <v>0</v>
      </c>
      <c r="DJ44" s="591">
        <v>0</v>
      </c>
      <c r="DK44" s="585">
        <f>Table3[[#This Row], [je106]]+Table3[[#This Row], [je107]]+Table3[[#This Row], [je108]]+Table3[[#This Row], [je109]]+Table3[[#This Row], [je110]]</f>
        <v>0</v>
      </c>
      <c r="DL44" s="591">
        <v>0</v>
      </c>
      <c r="DM44" s="591">
        <v>0</v>
      </c>
      <c r="DN44" s="591">
        <v>0</v>
      </c>
      <c r="DO44" s="591">
        <v>0</v>
      </c>
      <c r="DP44" s="593">
        <v>0</v>
      </c>
    </row>
    <row customHeight="1" ht="22.5">
      <c r="A45" s="588" t="s">
        <v>308</v>
      </c>
      <c r="B45" s="590"/>
      <c r="C45" s="590"/>
      <c r="D45" s="648" t="s">
        <v>584</v>
      </c>
      <c r="E45" s="648" t="s">
        <v>585</v>
      </c>
      <c r="F45" s="648" t="s">
        <v>502</v>
      </c>
      <c r="G45" s="648" t="s">
        <v>574</v>
      </c>
      <c r="H45" s="648" t="s">
        <v>575</v>
      </c>
      <c r="I45" s="648" t="s">
        <v>505</v>
      </c>
      <c r="J45" s="649" t="s">
        <v>22</v>
      </c>
      <c r="K45" s="585">
        <f>Table3[[#This Row], [je2]]+Table3[[#This Row], [je16]]+Table3[[#This Row], [je44]]+Table3[[#This Row], [je57]]+Table3[[#This Row], [je62]]+Table3[[#This Row], [je75]]+Table3[[#This Row], [je92]]+Table3[[#This Row], [je95]]+Table3[[#This Row], [je101]]+Table3[[#This Row], [je105]]</f>
        <v>98000</v>
      </c>
      <c r="L45" s="585">
        <f>SUM(Table3[[#This Row], [je3]]:Table3[[#This Row], [je15]])</f>
        <v>0</v>
      </c>
      <c r="M45" s="591">
        <v>0</v>
      </c>
      <c r="N45" s="591">
        <v>0</v>
      </c>
      <c r="O45" s="591">
        <v>0</v>
      </c>
      <c r="P45" s="591">
        <v>0</v>
      </c>
      <c r="Q45" s="591">
        <v>0</v>
      </c>
      <c r="R45" s="591">
        <v>0</v>
      </c>
      <c r="S45" s="591">
        <v>0</v>
      </c>
      <c r="T45" s="591">
        <v>0</v>
      </c>
      <c r="U45" s="591">
        <v>0</v>
      </c>
      <c r="V45" s="591">
        <v>0</v>
      </c>
      <c r="W45" s="591">
        <v>0</v>
      </c>
      <c r="X45" s="591">
        <v>0</v>
      </c>
      <c r="Y45" s="591">
        <v>0</v>
      </c>
      <c r="Z45" s="585">
        <f>SUM(Table3[[#This Row], [je17]]:Table3[[#This Row], [je43]])</f>
        <v>98000</v>
      </c>
      <c r="AA45" s="591">
        <v>0</v>
      </c>
      <c r="AB45" s="591">
        <v>0</v>
      </c>
      <c r="AC45" s="591">
        <v>0</v>
      </c>
      <c r="AD45" s="591">
        <v>0</v>
      </c>
      <c r="AE45" s="591">
        <v>0</v>
      </c>
      <c r="AF45" s="591">
        <v>0</v>
      </c>
      <c r="AG45" s="591">
        <v>0</v>
      </c>
      <c r="AH45" s="591">
        <v>0</v>
      </c>
      <c r="AI45" s="591">
        <v>0</v>
      </c>
      <c r="AJ45" s="591">
        <v>0</v>
      </c>
      <c r="AK45" s="591">
        <v>0</v>
      </c>
      <c r="AL45" s="591">
        <v>0</v>
      </c>
      <c r="AM45" s="591">
        <v>0</v>
      </c>
      <c r="AN45" s="591">
        <v>0</v>
      </c>
      <c r="AO45" s="591">
        <v>0</v>
      </c>
      <c r="AP45" s="591">
        <v>0</v>
      </c>
      <c r="AQ45" s="591">
        <v>0</v>
      </c>
      <c r="AR45" s="591">
        <v>0</v>
      </c>
      <c r="AS45" s="591">
        <v>0</v>
      </c>
      <c r="AT45" s="591">
        <v>0</v>
      </c>
      <c r="AU45" s="591">
        <v>98000</v>
      </c>
      <c r="AV45" s="591">
        <v>0</v>
      </c>
      <c r="AW45" s="591">
        <v>0</v>
      </c>
      <c r="AX45" s="591">
        <v>0</v>
      </c>
      <c r="AY45" s="591">
        <v>0</v>
      </c>
      <c r="AZ45" s="591">
        <v>0</v>
      </c>
      <c r="BA45" s="591">
        <v>0</v>
      </c>
      <c r="BB45" s="585">
        <f>SUM(Table3[[#This Row], [je45]]:Table3[[#This Row], [je56]])</f>
        <v>0</v>
      </c>
      <c r="BC45" s="591">
        <v>0</v>
      </c>
      <c r="BD45" s="591">
        <v>0</v>
      </c>
      <c r="BE45" s="591">
        <v>0</v>
      </c>
      <c r="BF45" s="591">
        <v>0</v>
      </c>
      <c r="BG45" s="591">
        <v>0</v>
      </c>
      <c r="BH45" s="591">
        <v>0</v>
      </c>
      <c r="BI45" s="591">
        <v>0</v>
      </c>
      <c r="BJ45" s="591">
        <v>0</v>
      </c>
      <c r="BK45" s="591">
        <v>0</v>
      </c>
      <c r="BL45" s="591">
        <v>0</v>
      </c>
      <c r="BM45" s="591">
        <v>0</v>
      </c>
      <c r="BN45" s="591">
        <v>0</v>
      </c>
      <c r="BO45" s="585">
        <f>Table3[[#This Row], [je58]]+Table3[[#This Row], [je59]]+Table3[[#This Row], [je60]]+Table3[[#This Row], [je61]]</f>
        <v>0</v>
      </c>
      <c r="BP45" s="591">
        <v>0</v>
      </c>
      <c r="BQ45" s="591">
        <v>0</v>
      </c>
      <c r="BR45" s="591">
        <v>0</v>
      </c>
      <c r="BS45" s="591">
        <v>0</v>
      </c>
      <c r="BT45" s="585">
        <f>SUM(Table3[[#This Row], [je63]]:Table3[[#This Row], [je74]])</f>
        <v>0</v>
      </c>
      <c r="BU45" s="591">
        <v>0</v>
      </c>
      <c r="BV45" s="591">
        <v>0</v>
      </c>
      <c r="BW45" s="591">
        <v>0</v>
      </c>
      <c r="BX45" s="591">
        <v>0</v>
      </c>
      <c r="BY45" s="591">
        <v>0</v>
      </c>
      <c r="BZ45" s="591">
        <v>0</v>
      </c>
      <c r="CA45" s="591">
        <v>0</v>
      </c>
      <c r="CB45" s="591">
        <v>0</v>
      </c>
      <c r="CC45" s="591">
        <v>0</v>
      </c>
      <c r="CD45" s="591">
        <v>0</v>
      </c>
      <c r="CE45" s="591">
        <v>0</v>
      </c>
      <c r="CF45" s="591">
        <v>0</v>
      </c>
      <c r="CG45" s="585">
        <f>SUM(Table3[[#This Row], [je76]]:Table3[[#This Row], [je91]])</f>
        <v>0</v>
      </c>
      <c r="CH45" s="591">
        <v>0</v>
      </c>
      <c r="CI45" s="591">
        <v>0</v>
      </c>
      <c r="CJ45" s="591">
        <v>0</v>
      </c>
      <c r="CK45" s="591">
        <v>0</v>
      </c>
      <c r="CL45" s="591">
        <v>0</v>
      </c>
      <c r="CM45" s="591">
        <v>0</v>
      </c>
      <c r="CN45" s="591">
        <v>0</v>
      </c>
      <c r="CO45" s="591">
        <v>0</v>
      </c>
      <c r="CP45" s="591">
        <v>0</v>
      </c>
      <c r="CQ45" s="591">
        <v>0</v>
      </c>
      <c r="CR45" s="591">
        <v>0</v>
      </c>
      <c r="CS45" s="591">
        <v>0</v>
      </c>
      <c r="CT45" s="591">
        <v>0</v>
      </c>
      <c r="CU45" s="591">
        <v>0</v>
      </c>
      <c r="CV45" s="591">
        <v>0</v>
      </c>
      <c r="CW45" s="591">
        <v>0</v>
      </c>
      <c r="CX45" s="585">
        <f>Table3[[#This Row], [je93]]+Table3[[#This Row], [je94]]</f>
        <v>0</v>
      </c>
      <c r="CY45" s="591">
        <v>0</v>
      </c>
      <c r="CZ45" s="591">
        <v>0</v>
      </c>
      <c r="DA45" s="585">
        <f>Table3[[#This Row], [je96]]+Table3[[#This Row], [je97]]+Table3[[#This Row], [je98]]+Table3[[#This Row], [je99]]+Table3[[#This Row], [je100]]</f>
        <v>0</v>
      </c>
      <c r="DB45" s="591">
        <v>0</v>
      </c>
      <c r="DC45" s="591">
        <v>0</v>
      </c>
      <c r="DD45" s="591">
        <v>0</v>
      </c>
      <c r="DE45" s="591">
        <v>0</v>
      </c>
      <c r="DF45" s="591">
        <v>0</v>
      </c>
      <c r="DG45" s="585">
        <f>Table3[[#This Row], [je102]]+Table3[[#This Row], [je103]]+Table3[[#This Row], [je104]]</f>
        <v>0</v>
      </c>
      <c r="DH45" s="591">
        <v>0</v>
      </c>
      <c r="DI45" s="591">
        <v>0</v>
      </c>
      <c r="DJ45" s="591">
        <v>0</v>
      </c>
      <c r="DK45" s="585">
        <f>Table3[[#This Row], [je106]]+Table3[[#This Row], [je107]]+Table3[[#This Row], [je108]]+Table3[[#This Row], [je109]]+Table3[[#This Row], [je110]]</f>
        <v>0</v>
      </c>
      <c r="DL45" s="591">
        <v>0</v>
      </c>
      <c r="DM45" s="591">
        <v>0</v>
      </c>
      <c r="DN45" s="591">
        <v>0</v>
      </c>
      <c r="DO45" s="591">
        <v>0</v>
      </c>
      <c r="DP45" s="593">
        <v>0</v>
      </c>
    </row>
    <row customHeight="1" ht="22.5">
      <c r="A46" s="588" t="s">
        <v>308</v>
      </c>
      <c r="B46" s="590"/>
      <c r="C46" s="590"/>
      <c r="D46" s="648" t="s">
        <v>586</v>
      </c>
      <c r="E46" s="648" t="s">
        <v>587</v>
      </c>
      <c r="F46" s="648" t="s">
        <v>502</v>
      </c>
      <c r="G46" s="648" t="s">
        <v>574</v>
      </c>
      <c r="H46" s="648" t="s">
        <v>575</v>
      </c>
      <c r="I46" s="648" t="s">
        <v>505</v>
      </c>
      <c r="J46" s="649" t="s">
        <v>22</v>
      </c>
      <c r="K46" s="585">
        <f>Table3[[#This Row], [je2]]+Table3[[#This Row], [je16]]+Table3[[#This Row], [je44]]+Table3[[#This Row], [je57]]+Table3[[#This Row], [je62]]+Table3[[#This Row], [je75]]+Table3[[#This Row], [je92]]+Table3[[#This Row], [je95]]+Table3[[#This Row], [je101]]+Table3[[#This Row], [je105]]</f>
        <v>1081553</v>
      </c>
      <c r="L46" s="585">
        <f>SUM(Table3[[#This Row], [je3]]:Table3[[#This Row], [je15]])</f>
        <v>0</v>
      </c>
      <c r="M46" s="591">
        <v>0</v>
      </c>
      <c r="N46" s="591">
        <v>0</v>
      </c>
      <c r="O46" s="591">
        <v>0</v>
      </c>
      <c r="P46" s="591">
        <v>0</v>
      </c>
      <c r="Q46" s="591">
        <v>0</v>
      </c>
      <c r="R46" s="591">
        <v>0</v>
      </c>
      <c r="S46" s="591">
        <v>0</v>
      </c>
      <c r="T46" s="591">
        <v>0</v>
      </c>
      <c r="U46" s="591">
        <v>0</v>
      </c>
      <c r="V46" s="591">
        <v>0</v>
      </c>
      <c r="W46" s="591">
        <v>0</v>
      </c>
      <c r="X46" s="591">
        <v>0</v>
      </c>
      <c r="Y46" s="591">
        <v>0</v>
      </c>
      <c r="Z46" s="585">
        <f>SUM(Table3[[#This Row], [je17]]:Table3[[#This Row], [je43]])</f>
        <v>0</v>
      </c>
      <c r="AA46" s="591">
        <v>0</v>
      </c>
      <c r="AB46" s="591">
        <v>0</v>
      </c>
      <c r="AC46" s="591">
        <v>0</v>
      </c>
      <c r="AD46" s="591">
        <v>0</v>
      </c>
      <c r="AE46" s="591">
        <v>0</v>
      </c>
      <c r="AF46" s="591">
        <v>0</v>
      </c>
      <c r="AG46" s="591">
        <v>0</v>
      </c>
      <c r="AH46" s="591">
        <v>0</v>
      </c>
      <c r="AI46" s="591">
        <v>0</v>
      </c>
      <c r="AJ46" s="591">
        <v>0</v>
      </c>
      <c r="AK46" s="591">
        <v>0</v>
      </c>
      <c r="AL46" s="591">
        <v>0</v>
      </c>
      <c r="AM46" s="591">
        <v>0</v>
      </c>
      <c r="AN46" s="591">
        <v>0</v>
      </c>
      <c r="AO46" s="591">
        <v>0</v>
      </c>
      <c r="AP46" s="591">
        <v>0</v>
      </c>
      <c r="AQ46" s="591">
        <v>0</v>
      </c>
      <c r="AR46" s="591">
        <v>0</v>
      </c>
      <c r="AS46" s="591">
        <v>0</v>
      </c>
      <c r="AT46" s="591">
        <v>0</v>
      </c>
      <c r="AU46" s="591">
        <v>0</v>
      </c>
      <c r="AV46" s="591">
        <v>0</v>
      </c>
      <c r="AW46" s="591">
        <v>0</v>
      </c>
      <c r="AX46" s="591">
        <v>0</v>
      </c>
      <c r="AY46" s="591">
        <v>0</v>
      </c>
      <c r="AZ46" s="591">
        <v>0</v>
      </c>
      <c r="BA46" s="591">
        <v>0</v>
      </c>
      <c r="BB46" s="585">
        <f>SUM(Table3[[#This Row], [je45]]:Table3[[#This Row], [je56]])</f>
        <v>0</v>
      </c>
      <c r="BC46" s="591">
        <v>0</v>
      </c>
      <c r="BD46" s="591">
        <v>0</v>
      </c>
      <c r="BE46" s="591">
        <v>0</v>
      </c>
      <c r="BF46" s="591">
        <v>0</v>
      </c>
      <c r="BG46" s="591">
        <v>0</v>
      </c>
      <c r="BH46" s="591">
        <v>0</v>
      </c>
      <c r="BI46" s="591">
        <v>0</v>
      </c>
      <c r="BJ46" s="591">
        <v>0</v>
      </c>
      <c r="BK46" s="591">
        <v>0</v>
      </c>
      <c r="BL46" s="591">
        <v>0</v>
      </c>
      <c r="BM46" s="591">
        <v>0</v>
      </c>
      <c r="BN46" s="591">
        <v>0</v>
      </c>
      <c r="BO46" s="585">
        <f>Table3[[#This Row], [je58]]+Table3[[#This Row], [je59]]+Table3[[#This Row], [je60]]+Table3[[#This Row], [je61]]</f>
        <v>0</v>
      </c>
      <c r="BP46" s="591">
        <v>0</v>
      </c>
      <c r="BQ46" s="591">
        <v>0</v>
      </c>
      <c r="BR46" s="591">
        <v>0</v>
      </c>
      <c r="BS46" s="591">
        <v>0</v>
      </c>
      <c r="BT46" s="585">
        <f>SUM(Table3[[#This Row], [je63]]:Table3[[#This Row], [je74]])</f>
        <v>0</v>
      </c>
      <c r="BU46" s="591">
        <v>0</v>
      </c>
      <c r="BV46" s="591">
        <v>0</v>
      </c>
      <c r="BW46" s="591">
        <v>0</v>
      </c>
      <c r="BX46" s="591">
        <v>0</v>
      </c>
      <c r="BY46" s="591">
        <v>0</v>
      </c>
      <c r="BZ46" s="591">
        <v>0</v>
      </c>
      <c r="CA46" s="591">
        <v>0</v>
      </c>
      <c r="CB46" s="591">
        <v>0</v>
      </c>
      <c r="CC46" s="591">
        <v>0</v>
      </c>
      <c r="CD46" s="591">
        <v>0</v>
      </c>
      <c r="CE46" s="591">
        <v>0</v>
      </c>
      <c r="CF46" s="591">
        <v>0</v>
      </c>
      <c r="CG46" s="585">
        <f>SUM(Table3[[#This Row], [je76]]:Table3[[#This Row], [je91]])</f>
        <v>1081553</v>
      </c>
      <c r="CH46" s="591">
        <v>0</v>
      </c>
      <c r="CI46" s="591">
        <v>0</v>
      </c>
      <c r="CJ46" s="591">
        <v>0</v>
      </c>
      <c r="CK46" s="591">
        <v>1081553</v>
      </c>
      <c r="CL46" s="591">
        <v>0</v>
      </c>
      <c r="CM46" s="591">
        <v>0</v>
      </c>
      <c r="CN46" s="591">
        <v>0</v>
      </c>
      <c r="CO46" s="591">
        <v>0</v>
      </c>
      <c r="CP46" s="591">
        <v>0</v>
      </c>
      <c r="CQ46" s="591">
        <v>0</v>
      </c>
      <c r="CR46" s="591">
        <v>0</v>
      </c>
      <c r="CS46" s="591">
        <v>0</v>
      </c>
      <c r="CT46" s="591">
        <v>0</v>
      </c>
      <c r="CU46" s="591">
        <v>0</v>
      </c>
      <c r="CV46" s="591">
        <v>0</v>
      </c>
      <c r="CW46" s="591">
        <v>0</v>
      </c>
      <c r="CX46" s="585">
        <f>Table3[[#This Row], [je93]]+Table3[[#This Row], [je94]]</f>
        <v>0</v>
      </c>
      <c r="CY46" s="591">
        <v>0</v>
      </c>
      <c r="CZ46" s="591">
        <v>0</v>
      </c>
      <c r="DA46" s="585">
        <f>Table3[[#This Row], [je96]]+Table3[[#This Row], [je97]]+Table3[[#This Row], [je98]]+Table3[[#This Row], [je99]]+Table3[[#This Row], [je100]]</f>
        <v>0</v>
      </c>
      <c r="DB46" s="591">
        <v>0</v>
      </c>
      <c r="DC46" s="591">
        <v>0</v>
      </c>
      <c r="DD46" s="591">
        <v>0</v>
      </c>
      <c r="DE46" s="591">
        <v>0</v>
      </c>
      <c r="DF46" s="591">
        <v>0</v>
      </c>
      <c r="DG46" s="585">
        <f>Table3[[#This Row], [je102]]+Table3[[#This Row], [je103]]+Table3[[#This Row], [je104]]</f>
        <v>0</v>
      </c>
      <c r="DH46" s="591">
        <v>0</v>
      </c>
      <c r="DI46" s="591">
        <v>0</v>
      </c>
      <c r="DJ46" s="591">
        <v>0</v>
      </c>
      <c r="DK46" s="585">
        <f>Table3[[#This Row], [je106]]+Table3[[#This Row], [je107]]+Table3[[#This Row], [je108]]+Table3[[#This Row], [je109]]+Table3[[#This Row], [je110]]</f>
        <v>0</v>
      </c>
      <c r="DL46" s="591">
        <v>0</v>
      </c>
      <c r="DM46" s="591">
        <v>0</v>
      </c>
      <c r="DN46" s="591">
        <v>0</v>
      </c>
      <c r="DO46" s="591">
        <v>0</v>
      </c>
      <c r="DP46" s="593">
        <v>0</v>
      </c>
    </row>
    <row customHeight="1" ht="22.5">
      <c r="A47" s="588" t="s">
        <v>308</v>
      </c>
      <c r="B47" s="590"/>
      <c r="C47" s="590"/>
      <c r="D47" s="648" t="s">
        <v>588</v>
      </c>
      <c r="E47" s="648" t="s">
        <v>589</v>
      </c>
      <c r="F47" s="648" t="s">
        <v>502</v>
      </c>
      <c r="G47" s="648" t="s">
        <v>574</v>
      </c>
      <c r="H47" s="648" t="s">
        <v>575</v>
      </c>
      <c r="I47" s="648" t="s">
        <v>505</v>
      </c>
      <c r="J47" s="649" t="s">
        <v>22</v>
      </c>
      <c r="K47" s="585">
        <f>Table3[[#This Row], [je2]]+Table3[[#This Row], [je16]]+Table3[[#This Row], [je44]]+Table3[[#This Row], [je57]]+Table3[[#This Row], [je62]]+Table3[[#This Row], [je75]]+Table3[[#This Row], [je92]]+Table3[[#This Row], [je95]]+Table3[[#This Row], [je101]]+Table3[[#This Row], [je105]]</f>
        <v>7416500</v>
      </c>
      <c r="L47" s="585">
        <f>SUM(Table3[[#This Row], [je3]]:Table3[[#This Row], [je15]])</f>
        <v>0</v>
      </c>
      <c r="M47" s="591">
        <v>0</v>
      </c>
      <c r="N47" s="591">
        <v>0</v>
      </c>
      <c r="O47" s="591">
        <v>0</v>
      </c>
      <c r="P47" s="591">
        <v>0</v>
      </c>
      <c r="Q47" s="591">
        <v>0</v>
      </c>
      <c r="R47" s="591">
        <v>0</v>
      </c>
      <c r="S47" s="591">
        <v>0</v>
      </c>
      <c r="T47" s="591">
        <v>0</v>
      </c>
      <c r="U47" s="591">
        <v>0</v>
      </c>
      <c r="V47" s="591">
        <v>0</v>
      </c>
      <c r="W47" s="591">
        <v>0</v>
      </c>
      <c r="X47" s="591">
        <v>0</v>
      </c>
      <c r="Y47" s="591">
        <v>0</v>
      </c>
      <c r="Z47" s="585">
        <f>SUM(Table3[[#This Row], [je17]]:Table3[[#This Row], [je43]])</f>
        <v>0</v>
      </c>
      <c r="AA47" s="591">
        <v>0</v>
      </c>
      <c r="AB47" s="591">
        <v>0</v>
      </c>
      <c r="AC47" s="591">
        <v>0</v>
      </c>
      <c r="AD47" s="591">
        <v>0</v>
      </c>
      <c r="AE47" s="591">
        <v>0</v>
      </c>
      <c r="AF47" s="591">
        <v>0</v>
      </c>
      <c r="AG47" s="591">
        <v>0</v>
      </c>
      <c r="AH47" s="591">
        <v>0</v>
      </c>
      <c r="AI47" s="591">
        <v>0</v>
      </c>
      <c r="AJ47" s="591">
        <v>0</v>
      </c>
      <c r="AK47" s="591">
        <v>0</v>
      </c>
      <c r="AL47" s="591">
        <v>0</v>
      </c>
      <c r="AM47" s="591">
        <v>0</v>
      </c>
      <c r="AN47" s="591">
        <v>0</v>
      </c>
      <c r="AO47" s="591">
        <v>0</v>
      </c>
      <c r="AP47" s="591">
        <v>0</v>
      </c>
      <c r="AQ47" s="591">
        <v>0</v>
      </c>
      <c r="AR47" s="591">
        <v>0</v>
      </c>
      <c r="AS47" s="591">
        <v>0</v>
      </c>
      <c r="AT47" s="591">
        <v>0</v>
      </c>
      <c r="AU47" s="591">
        <v>0</v>
      </c>
      <c r="AV47" s="591">
        <v>0</v>
      </c>
      <c r="AW47" s="591">
        <v>0</v>
      </c>
      <c r="AX47" s="591">
        <v>0</v>
      </c>
      <c r="AY47" s="591">
        <v>0</v>
      </c>
      <c r="AZ47" s="591">
        <v>0</v>
      </c>
      <c r="BA47" s="591">
        <v>0</v>
      </c>
      <c r="BB47" s="585">
        <f>SUM(Table3[[#This Row], [je45]]:Table3[[#This Row], [je56]])</f>
        <v>0</v>
      </c>
      <c r="BC47" s="591">
        <v>0</v>
      </c>
      <c r="BD47" s="591">
        <v>0</v>
      </c>
      <c r="BE47" s="591">
        <v>0</v>
      </c>
      <c r="BF47" s="591">
        <v>0</v>
      </c>
      <c r="BG47" s="591">
        <v>0</v>
      </c>
      <c r="BH47" s="591">
        <v>0</v>
      </c>
      <c r="BI47" s="591">
        <v>0</v>
      </c>
      <c r="BJ47" s="591">
        <v>0</v>
      </c>
      <c r="BK47" s="591">
        <v>0</v>
      </c>
      <c r="BL47" s="591">
        <v>0</v>
      </c>
      <c r="BM47" s="591">
        <v>0</v>
      </c>
      <c r="BN47" s="591">
        <v>0</v>
      </c>
      <c r="BO47" s="585">
        <f>Table3[[#This Row], [je58]]+Table3[[#This Row], [je59]]+Table3[[#This Row], [je60]]+Table3[[#This Row], [je61]]</f>
        <v>0</v>
      </c>
      <c r="BP47" s="591">
        <v>0</v>
      </c>
      <c r="BQ47" s="591">
        <v>0</v>
      </c>
      <c r="BR47" s="591">
        <v>0</v>
      </c>
      <c r="BS47" s="591">
        <v>0</v>
      </c>
      <c r="BT47" s="585">
        <f>SUM(Table3[[#This Row], [je63]]:Table3[[#This Row], [je74]])</f>
        <v>0</v>
      </c>
      <c r="BU47" s="591">
        <v>0</v>
      </c>
      <c r="BV47" s="591">
        <v>0</v>
      </c>
      <c r="BW47" s="591">
        <v>0</v>
      </c>
      <c r="BX47" s="591">
        <v>0</v>
      </c>
      <c r="BY47" s="591">
        <v>0</v>
      </c>
      <c r="BZ47" s="591">
        <v>0</v>
      </c>
      <c r="CA47" s="591">
        <v>0</v>
      </c>
      <c r="CB47" s="591">
        <v>0</v>
      </c>
      <c r="CC47" s="591">
        <v>0</v>
      </c>
      <c r="CD47" s="591">
        <v>0</v>
      </c>
      <c r="CE47" s="591">
        <v>0</v>
      </c>
      <c r="CF47" s="591">
        <v>0</v>
      </c>
      <c r="CG47" s="585">
        <f>SUM(Table3[[#This Row], [je76]]:Table3[[#This Row], [je91]])</f>
        <v>7416500</v>
      </c>
      <c r="CH47" s="591">
        <v>0</v>
      </c>
      <c r="CI47" s="591">
        <v>0</v>
      </c>
      <c r="CJ47" s="591">
        <v>0</v>
      </c>
      <c r="CK47" s="591">
        <v>7416500</v>
      </c>
      <c r="CL47" s="591">
        <v>0</v>
      </c>
      <c r="CM47" s="591">
        <v>0</v>
      </c>
      <c r="CN47" s="591">
        <v>0</v>
      </c>
      <c r="CO47" s="591">
        <v>0</v>
      </c>
      <c r="CP47" s="591">
        <v>0</v>
      </c>
      <c r="CQ47" s="591">
        <v>0</v>
      </c>
      <c r="CR47" s="591">
        <v>0</v>
      </c>
      <c r="CS47" s="591">
        <v>0</v>
      </c>
      <c r="CT47" s="591">
        <v>0</v>
      </c>
      <c r="CU47" s="591">
        <v>0</v>
      </c>
      <c r="CV47" s="591">
        <v>0</v>
      </c>
      <c r="CW47" s="591">
        <v>0</v>
      </c>
      <c r="CX47" s="585">
        <f>Table3[[#This Row], [je93]]+Table3[[#This Row], [je94]]</f>
        <v>0</v>
      </c>
      <c r="CY47" s="591">
        <v>0</v>
      </c>
      <c r="CZ47" s="591">
        <v>0</v>
      </c>
      <c r="DA47" s="585">
        <f>Table3[[#This Row], [je96]]+Table3[[#This Row], [je97]]+Table3[[#This Row], [je98]]+Table3[[#This Row], [je99]]+Table3[[#This Row], [je100]]</f>
        <v>0</v>
      </c>
      <c r="DB47" s="591">
        <v>0</v>
      </c>
      <c r="DC47" s="591">
        <v>0</v>
      </c>
      <c r="DD47" s="591">
        <v>0</v>
      </c>
      <c r="DE47" s="591">
        <v>0</v>
      </c>
      <c r="DF47" s="591">
        <v>0</v>
      </c>
      <c r="DG47" s="585">
        <f>Table3[[#This Row], [je102]]+Table3[[#This Row], [je103]]+Table3[[#This Row], [je104]]</f>
        <v>0</v>
      </c>
      <c r="DH47" s="591">
        <v>0</v>
      </c>
      <c r="DI47" s="591">
        <v>0</v>
      </c>
      <c r="DJ47" s="591">
        <v>0</v>
      </c>
      <c r="DK47" s="585">
        <f>Table3[[#This Row], [je106]]+Table3[[#This Row], [je107]]+Table3[[#This Row], [je108]]+Table3[[#This Row], [je109]]+Table3[[#This Row], [je110]]</f>
        <v>0</v>
      </c>
      <c r="DL47" s="591">
        <v>0</v>
      </c>
      <c r="DM47" s="591">
        <v>0</v>
      </c>
      <c r="DN47" s="591">
        <v>0</v>
      </c>
      <c r="DO47" s="591">
        <v>0</v>
      </c>
      <c r="DP47" s="593">
        <v>0</v>
      </c>
    </row>
    <row customHeight="1" ht="22.5">
      <c r="A48" s="588" t="s">
        <v>308</v>
      </c>
      <c r="B48" s="590"/>
      <c r="C48" s="590"/>
      <c r="D48" s="648" t="s">
        <v>590</v>
      </c>
      <c r="E48" s="648" t="s">
        <v>591</v>
      </c>
      <c r="F48" s="648" t="s">
        <v>502</v>
      </c>
      <c r="G48" s="648" t="s">
        <v>574</v>
      </c>
      <c r="H48" s="648" t="s">
        <v>575</v>
      </c>
      <c r="I48" s="648" t="s">
        <v>505</v>
      </c>
      <c r="J48" s="649" t="s">
        <v>22</v>
      </c>
      <c r="K48" s="585">
        <f>Table3[[#This Row], [je2]]+Table3[[#This Row], [je16]]+Table3[[#This Row], [je44]]+Table3[[#This Row], [je57]]+Table3[[#This Row], [je62]]+Table3[[#This Row], [je75]]+Table3[[#This Row], [je92]]+Table3[[#This Row], [je95]]+Table3[[#This Row], [je101]]+Table3[[#This Row], [je105]]</f>
        <v>599242.12</v>
      </c>
      <c r="L48" s="585">
        <f>SUM(Table3[[#This Row], [je3]]:Table3[[#This Row], [je15]])</f>
        <v>0</v>
      </c>
      <c r="M48" s="591">
        <v>0</v>
      </c>
      <c r="N48" s="591">
        <v>0</v>
      </c>
      <c r="O48" s="591">
        <v>0</v>
      </c>
      <c r="P48" s="591">
        <v>0</v>
      </c>
      <c r="Q48" s="591">
        <v>0</v>
      </c>
      <c r="R48" s="591">
        <v>0</v>
      </c>
      <c r="S48" s="591">
        <v>0</v>
      </c>
      <c r="T48" s="591">
        <v>0</v>
      </c>
      <c r="U48" s="591">
        <v>0</v>
      </c>
      <c r="V48" s="591">
        <v>0</v>
      </c>
      <c r="W48" s="591">
        <v>0</v>
      </c>
      <c r="X48" s="591">
        <v>0</v>
      </c>
      <c r="Y48" s="591">
        <v>0</v>
      </c>
      <c r="Z48" s="585">
        <f>SUM(Table3[[#This Row], [je17]]:Table3[[#This Row], [je43]])</f>
        <v>0</v>
      </c>
      <c r="AA48" s="591">
        <v>0</v>
      </c>
      <c r="AB48" s="591">
        <v>0</v>
      </c>
      <c r="AC48" s="591">
        <v>0</v>
      </c>
      <c r="AD48" s="591">
        <v>0</v>
      </c>
      <c r="AE48" s="591">
        <v>0</v>
      </c>
      <c r="AF48" s="591">
        <v>0</v>
      </c>
      <c r="AG48" s="591">
        <v>0</v>
      </c>
      <c r="AH48" s="591">
        <v>0</v>
      </c>
      <c r="AI48" s="591">
        <v>0</v>
      </c>
      <c r="AJ48" s="591">
        <v>0</v>
      </c>
      <c r="AK48" s="591">
        <v>0</v>
      </c>
      <c r="AL48" s="591">
        <v>0</v>
      </c>
      <c r="AM48" s="591">
        <v>0</v>
      </c>
      <c r="AN48" s="591">
        <v>0</v>
      </c>
      <c r="AO48" s="591">
        <v>0</v>
      </c>
      <c r="AP48" s="591">
        <v>0</v>
      </c>
      <c r="AQ48" s="591">
        <v>0</v>
      </c>
      <c r="AR48" s="591">
        <v>0</v>
      </c>
      <c r="AS48" s="591">
        <v>0</v>
      </c>
      <c r="AT48" s="591">
        <v>0</v>
      </c>
      <c r="AU48" s="591">
        <v>0</v>
      </c>
      <c r="AV48" s="591">
        <v>0</v>
      </c>
      <c r="AW48" s="591">
        <v>0</v>
      </c>
      <c r="AX48" s="591">
        <v>0</v>
      </c>
      <c r="AY48" s="591">
        <v>0</v>
      </c>
      <c r="AZ48" s="591">
        <v>0</v>
      </c>
      <c r="BA48" s="591">
        <v>0</v>
      </c>
      <c r="BB48" s="585">
        <f>SUM(Table3[[#This Row], [je45]]:Table3[[#This Row], [je56]])</f>
        <v>0</v>
      </c>
      <c r="BC48" s="591">
        <v>0</v>
      </c>
      <c r="BD48" s="591">
        <v>0</v>
      </c>
      <c r="BE48" s="591">
        <v>0</v>
      </c>
      <c r="BF48" s="591">
        <v>0</v>
      </c>
      <c r="BG48" s="591">
        <v>0</v>
      </c>
      <c r="BH48" s="591">
        <v>0</v>
      </c>
      <c r="BI48" s="591">
        <v>0</v>
      </c>
      <c r="BJ48" s="591">
        <v>0</v>
      </c>
      <c r="BK48" s="591">
        <v>0</v>
      </c>
      <c r="BL48" s="591">
        <v>0</v>
      </c>
      <c r="BM48" s="591">
        <v>0</v>
      </c>
      <c r="BN48" s="591">
        <v>0</v>
      </c>
      <c r="BO48" s="585">
        <f>Table3[[#This Row], [je58]]+Table3[[#This Row], [je59]]+Table3[[#This Row], [je60]]+Table3[[#This Row], [je61]]</f>
        <v>0</v>
      </c>
      <c r="BP48" s="591">
        <v>0</v>
      </c>
      <c r="BQ48" s="591">
        <v>0</v>
      </c>
      <c r="BR48" s="591">
        <v>0</v>
      </c>
      <c r="BS48" s="591">
        <v>0</v>
      </c>
      <c r="BT48" s="585">
        <f>SUM(Table3[[#This Row], [je63]]:Table3[[#This Row], [je74]])</f>
        <v>0</v>
      </c>
      <c r="BU48" s="591">
        <v>0</v>
      </c>
      <c r="BV48" s="591">
        <v>0</v>
      </c>
      <c r="BW48" s="591">
        <v>0</v>
      </c>
      <c r="BX48" s="591">
        <v>0</v>
      </c>
      <c r="BY48" s="591">
        <v>0</v>
      </c>
      <c r="BZ48" s="591">
        <v>0</v>
      </c>
      <c r="CA48" s="591">
        <v>0</v>
      </c>
      <c r="CB48" s="591">
        <v>0</v>
      </c>
      <c r="CC48" s="591">
        <v>0</v>
      </c>
      <c r="CD48" s="591">
        <v>0</v>
      </c>
      <c r="CE48" s="591">
        <v>0</v>
      </c>
      <c r="CF48" s="591">
        <v>0</v>
      </c>
      <c r="CG48" s="585">
        <f>SUM(Table3[[#This Row], [je76]]:Table3[[#This Row], [je91]])</f>
        <v>599242.12</v>
      </c>
      <c r="CH48" s="591">
        <v>0</v>
      </c>
      <c r="CI48" s="591">
        <v>0</v>
      </c>
      <c r="CJ48" s="591">
        <v>0</v>
      </c>
      <c r="CK48" s="591">
        <v>599242.12</v>
      </c>
      <c r="CL48" s="591">
        <v>0</v>
      </c>
      <c r="CM48" s="591">
        <v>0</v>
      </c>
      <c r="CN48" s="591">
        <v>0</v>
      </c>
      <c r="CO48" s="591">
        <v>0</v>
      </c>
      <c r="CP48" s="591">
        <v>0</v>
      </c>
      <c r="CQ48" s="591">
        <v>0</v>
      </c>
      <c r="CR48" s="591">
        <v>0</v>
      </c>
      <c r="CS48" s="591">
        <v>0</v>
      </c>
      <c r="CT48" s="591">
        <v>0</v>
      </c>
      <c r="CU48" s="591">
        <v>0</v>
      </c>
      <c r="CV48" s="591">
        <v>0</v>
      </c>
      <c r="CW48" s="591">
        <v>0</v>
      </c>
      <c r="CX48" s="585">
        <f>Table3[[#This Row], [je93]]+Table3[[#This Row], [je94]]</f>
        <v>0</v>
      </c>
      <c r="CY48" s="591">
        <v>0</v>
      </c>
      <c r="CZ48" s="591">
        <v>0</v>
      </c>
      <c r="DA48" s="585">
        <f>Table3[[#This Row], [je96]]+Table3[[#This Row], [je97]]+Table3[[#This Row], [je98]]+Table3[[#This Row], [je99]]+Table3[[#This Row], [je100]]</f>
        <v>0</v>
      </c>
      <c r="DB48" s="591">
        <v>0</v>
      </c>
      <c r="DC48" s="591">
        <v>0</v>
      </c>
      <c r="DD48" s="591">
        <v>0</v>
      </c>
      <c r="DE48" s="591">
        <v>0</v>
      </c>
      <c r="DF48" s="591">
        <v>0</v>
      </c>
      <c r="DG48" s="585">
        <f>Table3[[#This Row], [je102]]+Table3[[#This Row], [je103]]+Table3[[#This Row], [je104]]</f>
        <v>0</v>
      </c>
      <c r="DH48" s="591">
        <v>0</v>
      </c>
      <c r="DI48" s="591">
        <v>0</v>
      </c>
      <c r="DJ48" s="591">
        <v>0</v>
      </c>
      <c r="DK48" s="585">
        <f>Table3[[#This Row], [je106]]+Table3[[#This Row], [je107]]+Table3[[#This Row], [je108]]+Table3[[#This Row], [je109]]+Table3[[#This Row], [je110]]</f>
        <v>0</v>
      </c>
      <c r="DL48" s="591">
        <v>0</v>
      </c>
      <c r="DM48" s="591">
        <v>0</v>
      </c>
      <c r="DN48" s="591">
        <v>0</v>
      </c>
      <c r="DO48" s="591">
        <v>0</v>
      </c>
      <c r="DP48" s="593">
        <v>0</v>
      </c>
    </row>
    <row customHeight="1" ht="22.5">
      <c r="A49" s="588" t="s">
        <v>308</v>
      </c>
      <c r="B49" s="590"/>
      <c r="C49" s="590"/>
      <c r="D49" s="648" t="s">
        <v>592</v>
      </c>
      <c r="E49" s="648" t="s">
        <v>593</v>
      </c>
      <c r="F49" s="648" t="s">
        <v>502</v>
      </c>
      <c r="G49" s="648" t="s">
        <v>574</v>
      </c>
      <c r="H49" s="648" t="s">
        <v>575</v>
      </c>
      <c r="I49" s="648" t="s">
        <v>505</v>
      </c>
      <c r="J49" s="649" t="s">
        <v>22</v>
      </c>
      <c r="K49" s="585">
        <f>Table3[[#This Row], [je2]]+Table3[[#This Row], [je16]]+Table3[[#This Row], [je44]]+Table3[[#This Row], [je57]]+Table3[[#This Row], [je62]]+Table3[[#This Row], [je75]]+Table3[[#This Row], [je92]]+Table3[[#This Row], [je95]]+Table3[[#This Row], [je101]]+Table3[[#This Row], [je105]]</f>
        <v>2686900</v>
      </c>
      <c r="L49" s="585">
        <f>SUM(Table3[[#This Row], [je3]]:Table3[[#This Row], [je15]])</f>
        <v>0</v>
      </c>
      <c r="M49" s="591">
        <v>0</v>
      </c>
      <c r="N49" s="591">
        <v>0</v>
      </c>
      <c r="O49" s="591">
        <v>0</v>
      </c>
      <c r="P49" s="591">
        <v>0</v>
      </c>
      <c r="Q49" s="591">
        <v>0</v>
      </c>
      <c r="R49" s="591">
        <v>0</v>
      </c>
      <c r="S49" s="591">
        <v>0</v>
      </c>
      <c r="T49" s="591">
        <v>0</v>
      </c>
      <c r="U49" s="591">
        <v>0</v>
      </c>
      <c r="V49" s="591">
        <v>0</v>
      </c>
      <c r="W49" s="591">
        <v>0</v>
      </c>
      <c r="X49" s="591">
        <v>0</v>
      </c>
      <c r="Y49" s="591">
        <v>0</v>
      </c>
      <c r="Z49" s="585">
        <f>SUM(Table3[[#This Row], [je17]]:Table3[[#This Row], [je43]])</f>
        <v>0</v>
      </c>
      <c r="AA49" s="591">
        <v>0</v>
      </c>
      <c r="AB49" s="591">
        <v>0</v>
      </c>
      <c r="AC49" s="591">
        <v>0</v>
      </c>
      <c r="AD49" s="591">
        <v>0</v>
      </c>
      <c r="AE49" s="591">
        <v>0</v>
      </c>
      <c r="AF49" s="591">
        <v>0</v>
      </c>
      <c r="AG49" s="591">
        <v>0</v>
      </c>
      <c r="AH49" s="591">
        <v>0</v>
      </c>
      <c r="AI49" s="591">
        <v>0</v>
      </c>
      <c r="AJ49" s="591">
        <v>0</v>
      </c>
      <c r="AK49" s="591">
        <v>0</v>
      </c>
      <c r="AL49" s="591">
        <v>0</v>
      </c>
      <c r="AM49" s="591">
        <v>0</v>
      </c>
      <c r="AN49" s="591">
        <v>0</v>
      </c>
      <c r="AO49" s="591">
        <v>0</v>
      </c>
      <c r="AP49" s="591">
        <v>0</v>
      </c>
      <c r="AQ49" s="591">
        <v>0</v>
      </c>
      <c r="AR49" s="591">
        <v>0</v>
      </c>
      <c r="AS49" s="591">
        <v>0</v>
      </c>
      <c r="AT49" s="591">
        <v>0</v>
      </c>
      <c r="AU49" s="591">
        <v>0</v>
      </c>
      <c r="AV49" s="591">
        <v>0</v>
      </c>
      <c r="AW49" s="591">
        <v>0</v>
      </c>
      <c r="AX49" s="591">
        <v>0</v>
      </c>
      <c r="AY49" s="591">
        <v>0</v>
      </c>
      <c r="AZ49" s="591">
        <v>0</v>
      </c>
      <c r="BA49" s="591">
        <v>0</v>
      </c>
      <c r="BB49" s="585">
        <f>SUM(Table3[[#This Row], [je45]]:Table3[[#This Row], [je56]])</f>
        <v>0</v>
      </c>
      <c r="BC49" s="591">
        <v>0</v>
      </c>
      <c r="BD49" s="591">
        <v>0</v>
      </c>
      <c r="BE49" s="591">
        <v>0</v>
      </c>
      <c r="BF49" s="591">
        <v>0</v>
      </c>
      <c r="BG49" s="591">
        <v>0</v>
      </c>
      <c r="BH49" s="591">
        <v>0</v>
      </c>
      <c r="BI49" s="591">
        <v>0</v>
      </c>
      <c r="BJ49" s="591">
        <v>0</v>
      </c>
      <c r="BK49" s="591">
        <v>0</v>
      </c>
      <c r="BL49" s="591">
        <v>0</v>
      </c>
      <c r="BM49" s="591">
        <v>0</v>
      </c>
      <c r="BN49" s="591">
        <v>0</v>
      </c>
      <c r="BO49" s="585">
        <f>Table3[[#This Row], [je58]]+Table3[[#This Row], [je59]]+Table3[[#This Row], [je60]]+Table3[[#This Row], [je61]]</f>
        <v>0</v>
      </c>
      <c r="BP49" s="591">
        <v>0</v>
      </c>
      <c r="BQ49" s="591">
        <v>0</v>
      </c>
      <c r="BR49" s="591">
        <v>0</v>
      </c>
      <c r="BS49" s="591">
        <v>0</v>
      </c>
      <c r="BT49" s="585">
        <f>SUM(Table3[[#This Row], [je63]]:Table3[[#This Row], [je74]])</f>
        <v>0</v>
      </c>
      <c r="BU49" s="591">
        <v>0</v>
      </c>
      <c r="BV49" s="591">
        <v>0</v>
      </c>
      <c r="BW49" s="591">
        <v>0</v>
      </c>
      <c r="BX49" s="591">
        <v>0</v>
      </c>
      <c r="BY49" s="591">
        <v>0</v>
      </c>
      <c r="BZ49" s="591">
        <v>0</v>
      </c>
      <c r="CA49" s="591">
        <v>0</v>
      </c>
      <c r="CB49" s="591">
        <v>0</v>
      </c>
      <c r="CC49" s="591">
        <v>0</v>
      </c>
      <c r="CD49" s="591">
        <v>0</v>
      </c>
      <c r="CE49" s="591">
        <v>0</v>
      </c>
      <c r="CF49" s="591">
        <v>0</v>
      </c>
      <c r="CG49" s="585">
        <f>SUM(Table3[[#This Row], [je76]]:Table3[[#This Row], [je91]])</f>
        <v>2686900</v>
      </c>
      <c r="CH49" s="591">
        <v>0</v>
      </c>
      <c r="CI49" s="591">
        <v>0</v>
      </c>
      <c r="CJ49" s="591">
        <v>0</v>
      </c>
      <c r="CK49" s="591">
        <v>2686900</v>
      </c>
      <c r="CL49" s="591">
        <v>0</v>
      </c>
      <c r="CM49" s="591">
        <v>0</v>
      </c>
      <c r="CN49" s="591">
        <v>0</v>
      </c>
      <c r="CO49" s="591">
        <v>0</v>
      </c>
      <c r="CP49" s="591">
        <v>0</v>
      </c>
      <c r="CQ49" s="591">
        <v>0</v>
      </c>
      <c r="CR49" s="591">
        <v>0</v>
      </c>
      <c r="CS49" s="591">
        <v>0</v>
      </c>
      <c r="CT49" s="591">
        <v>0</v>
      </c>
      <c r="CU49" s="591">
        <v>0</v>
      </c>
      <c r="CV49" s="591">
        <v>0</v>
      </c>
      <c r="CW49" s="591">
        <v>0</v>
      </c>
      <c r="CX49" s="585">
        <f>Table3[[#This Row], [je93]]+Table3[[#This Row], [je94]]</f>
        <v>0</v>
      </c>
      <c r="CY49" s="591">
        <v>0</v>
      </c>
      <c r="CZ49" s="591">
        <v>0</v>
      </c>
      <c r="DA49" s="585">
        <f>Table3[[#This Row], [je96]]+Table3[[#This Row], [je97]]+Table3[[#This Row], [je98]]+Table3[[#This Row], [je99]]+Table3[[#This Row], [je100]]</f>
        <v>0</v>
      </c>
      <c r="DB49" s="591">
        <v>0</v>
      </c>
      <c r="DC49" s="591">
        <v>0</v>
      </c>
      <c r="DD49" s="591">
        <v>0</v>
      </c>
      <c r="DE49" s="591">
        <v>0</v>
      </c>
      <c r="DF49" s="591">
        <v>0</v>
      </c>
      <c r="DG49" s="585">
        <f>Table3[[#This Row], [je102]]+Table3[[#This Row], [je103]]+Table3[[#This Row], [je104]]</f>
        <v>0</v>
      </c>
      <c r="DH49" s="591">
        <v>0</v>
      </c>
      <c r="DI49" s="591">
        <v>0</v>
      </c>
      <c r="DJ49" s="591">
        <v>0</v>
      </c>
      <c r="DK49" s="585">
        <f>Table3[[#This Row], [je106]]+Table3[[#This Row], [je107]]+Table3[[#This Row], [je108]]+Table3[[#This Row], [je109]]+Table3[[#This Row], [je110]]</f>
        <v>0</v>
      </c>
      <c r="DL49" s="591">
        <v>0</v>
      </c>
      <c r="DM49" s="591">
        <v>0</v>
      </c>
      <c r="DN49" s="591">
        <v>0</v>
      </c>
      <c r="DO49" s="591">
        <v>0</v>
      </c>
      <c r="DP49" s="593">
        <v>0</v>
      </c>
    </row>
    <row customHeight="1" ht="22.5">
      <c r="A50" s="588" t="s">
        <v>308</v>
      </c>
      <c r="B50" s="590"/>
      <c r="C50" s="590"/>
      <c r="D50" s="648" t="s">
        <v>594</v>
      </c>
      <c r="E50" s="648" t="s">
        <v>595</v>
      </c>
      <c r="F50" s="648" t="s">
        <v>502</v>
      </c>
      <c r="G50" s="648" t="s">
        <v>574</v>
      </c>
      <c r="H50" s="648" t="s">
        <v>575</v>
      </c>
      <c r="I50" s="648" t="s">
        <v>505</v>
      </c>
      <c r="J50" s="649" t="s">
        <v>22</v>
      </c>
      <c r="K50" s="585">
        <f>Table3[[#This Row], [je2]]+Table3[[#This Row], [je16]]+Table3[[#This Row], [je44]]+Table3[[#This Row], [je57]]+Table3[[#This Row], [je62]]+Table3[[#This Row], [je75]]+Table3[[#This Row], [je92]]+Table3[[#This Row], [je95]]+Table3[[#This Row], [je101]]+Table3[[#This Row], [je105]]</f>
        <v>5780000</v>
      </c>
      <c r="L50" s="585">
        <f>SUM(Table3[[#This Row], [je3]]:Table3[[#This Row], [je15]])</f>
        <v>0</v>
      </c>
      <c r="M50" s="591">
        <v>0</v>
      </c>
      <c r="N50" s="591">
        <v>0</v>
      </c>
      <c r="O50" s="591">
        <v>0</v>
      </c>
      <c r="P50" s="591">
        <v>0</v>
      </c>
      <c r="Q50" s="591">
        <v>0</v>
      </c>
      <c r="R50" s="591">
        <v>0</v>
      </c>
      <c r="S50" s="591">
        <v>0</v>
      </c>
      <c r="T50" s="591">
        <v>0</v>
      </c>
      <c r="U50" s="591">
        <v>0</v>
      </c>
      <c r="V50" s="591">
        <v>0</v>
      </c>
      <c r="W50" s="591">
        <v>0</v>
      </c>
      <c r="X50" s="591">
        <v>0</v>
      </c>
      <c r="Y50" s="591">
        <v>0</v>
      </c>
      <c r="Z50" s="585">
        <f>SUM(Table3[[#This Row], [je17]]:Table3[[#This Row], [je43]])</f>
        <v>0</v>
      </c>
      <c r="AA50" s="591">
        <v>0</v>
      </c>
      <c r="AB50" s="591">
        <v>0</v>
      </c>
      <c r="AC50" s="591">
        <v>0</v>
      </c>
      <c r="AD50" s="591">
        <v>0</v>
      </c>
      <c r="AE50" s="591">
        <v>0</v>
      </c>
      <c r="AF50" s="591">
        <v>0</v>
      </c>
      <c r="AG50" s="591">
        <v>0</v>
      </c>
      <c r="AH50" s="591">
        <v>0</v>
      </c>
      <c r="AI50" s="591">
        <v>0</v>
      </c>
      <c r="AJ50" s="591">
        <v>0</v>
      </c>
      <c r="AK50" s="591">
        <v>0</v>
      </c>
      <c r="AL50" s="591">
        <v>0</v>
      </c>
      <c r="AM50" s="591">
        <v>0</v>
      </c>
      <c r="AN50" s="591">
        <v>0</v>
      </c>
      <c r="AO50" s="591">
        <v>0</v>
      </c>
      <c r="AP50" s="591">
        <v>0</v>
      </c>
      <c r="AQ50" s="591">
        <v>0</v>
      </c>
      <c r="AR50" s="591">
        <v>0</v>
      </c>
      <c r="AS50" s="591">
        <v>0</v>
      </c>
      <c r="AT50" s="591">
        <v>0</v>
      </c>
      <c r="AU50" s="591">
        <v>0</v>
      </c>
      <c r="AV50" s="591">
        <v>0</v>
      </c>
      <c r="AW50" s="591">
        <v>0</v>
      </c>
      <c r="AX50" s="591">
        <v>0</v>
      </c>
      <c r="AY50" s="591">
        <v>0</v>
      </c>
      <c r="AZ50" s="591">
        <v>0</v>
      </c>
      <c r="BA50" s="591">
        <v>0</v>
      </c>
      <c r="BB50" s="585">
        <f>SUM(Table3[[#This Row], [je45]]:Table3[[#This Row], [je56]])</f>
        <v>0</v>
      </c>
      <c r="BC50" s="591">
        <v>0</v>
      </c>
      <c r="BD50" s="591">
        <v>0</v>
      </c>
      <c r="BE50" s="591">
        <v>0</v>
      </c>
      <c r="BF50" s="591">
        <v>0</v>
      </c>
      <c r="BG50" s="591">
        <v>0</v>
      </c>
      <c r="BH50" s="591">
        <v>0</v>
      </c>
      <c r="BI50" s="591">
        <v>0</v>
      </c>
      <c r="BJ50" s="591">
        <v>0</v>
      </c>
      <c r="BK50" s="591">
        <v>0</v>
      </c>
      <c r="BL50" s="591">
        <v>0</v>
      </c>
      <c r="BM50" s="591">
        <v>0</v>
      </c>
      <c r="BN50" s="591">
        <v>0</v>
      </c>
      <c r="BO50" s="585">
        <f>Table3[[#This Row], [je58]]+Table3[[#This Row], [je59]]+Table3[[#This Row], [je60]]+Table3[[#This Row], [je61]]</f>
        <v>0</v>
      </c>
      <c r="BP50" s="591">
        <v>0</v>
      </c>
      <c r="BQ50" s="591">
        <v>0</v>
      </c>
      <c r="BR50" s="591">
        <v>0</v>
      </c>
      <c r="BS50" s="591">
        <v>0</v>
      </c>
      <c r="BT50" s="585">
        <f>SUM(Table3[[#This Row], [je63]]:Table3[[#This Row], [je74]])</f>
        <v>0</v>
      </c>
      <c r="BU50" s="591">
        <v>0</v>
      </c>
      <c r="BV50" s="591">
        <v>0</v>
      </c>
      <c r="BW50" s="591">
        <v>0</v>
      </c>
      <c r="BX50" s="591">
        <v>0</v>
      </c>
      <c r="BY50" s="591">
        <v>0</v>
      </c>
      <c r="BZ50" s="591">
        <v>0</v>
      </c>
      <c r="CA50" s="591">
        <v>0</v>
      </c>
      <c r="CB50" s="591">
        <v>0</v>
      </c>
      <c r="CC50" s="591">
        <v>0</v>
      </c>
      <c r="CD50" s="591">
        <v>0</v>
      </c>
      <c r="CE50" s="591">
        <v>0</v>
      </c>
      <c r="CF50" s="591">
        <v>0</v>
      </c>
      <c r="CG50" s="585">
        <f>SUM(Table3[[#This Row], [je76]]:Table3[[#This Row], [je91]])</f>
        <v>0</v>
      </c>
      <c r="CH50" s="591">
        <v>0</v>
      </c>
      <c r="CI50" s="591">
        <v>0</v>
      </c>
      <c r="CJ50" s="591">
        <v>0</v>
      </c>
      <c r="CK50" s="591">
        <v>0</v>
      </c>
      <c r="CL50" s="591">
        <v>0</v>
      </c>
      <c r="CM50" s="591">
        <v>0</v>
      </c>
      <c r="CN50" s="591">
        <v>0</v>
      </c>
      <c r="CO50" s="591">
        <v>0</v>
      </c>
      <c r="CP50" s="591">
        <v>0</v>
      </c>
      <c r="CQ50" s="591">
        <v>0</v>
      </c>
      <c r="CR50" s="591">
        <v>0</v>
      </c>
      <c r="CS50" s="591">
        <v>0</v>
      </c>
      <c r="CT50" s="591">
        <v>0</v>
      </c>
      <c r="CU50" s="591">
        <v>0</v>
      </c>
      <c r="CV50" s="591">
        <v>0</v>
      </c>
      <c r="CW50" s="591">
        <v>0</v>
      </c>
      <c r="CX50" s="585">
        <f>Table3[[#This Row], [je93]]+Table3[[#This Row], [je94]]</f>
        <v>0</v>
      </c>
      <c r="CY50" s="591">
        <v>0</v>
      </c>
      <c r="CZ50" s="591">
        <v>0</v>
      </c>
      <c r="DA50" s="585">
        <f>Table3[[#This Row], [je96]]+Table3[[#This Row], [je97]]+Table3[[#This Row], [je98]]+Table3[[#This Row], [je99]]+Table3[[#This Row], [je100]]</f>
        <v>5780000</v>
      </c>
      <c r="DB50" s="591">
        <v>0</v>
      </c>
      <c r="DC50" s="591">
        <v>0</v>
      </c>
      <c r="DD50" s="591">
        <v>0</v>
      </c>
      <c r="DE50" s="591">
        <v>0</v>
      </c>
      <c r="DF50" s="591">
        <v>5780000</v>
      </c>
      <c r="DG50" s="585">
        <f>Table3[[#This Row], [je102]]+Table3[[#This Row], [je103]]+Table3[[#This Row], [je104]]</f>
        <v>0</v>
      </c>
      <c r="DH50" s="591">
        <v>0</v>
      </c>
      <c r="DI50" s="591">
        <v>0</v>
      </c>
      <c r="DJ50" s="591">
        <v>0</v>
      </c>
      <c r="DK50" s="585">
        <f>Table3[[#This Row], [je106]]+Table3[[#This Row], [je107]]+Table3[[#This Row], [je108]]+Table3[[#This Row], [je109]]+Table3[[#This Row], [je110]]</f>
        <v>0</v>
      </c>
      <c r="DL50" s="591">
        <v>0</v>
      </c>
      <c r="DM50" s="591">
        <v>0</v>
      </c>
      <c r="DN50" s="591">
        <v>0</v>
      </c>
      <c r="DO50" s="591">
        <v>0</v>
      </c>
      <c r="DP50" s="593">
        <v>0</v>
      </c>
    </row>
    <row customHeight="1" ht="22.5">
      <c r="A51" s="588" t="s">
        <v>308</v>
      </c>
      <c r="B51" s="590"/>
      <c r="C51" s="590"/>
      <c r="D51" s="648" t="s">
        <v>596</v>
      </c>
      <c r="E51" s="648" t="s">
        <v>597</v>
      </c>
      <c r="F51" s="648" t="s">
        <v>502</v>
      </c>
      <c r="G51" s="648" t="s">
        <v>574</v>
      </c>
      <c r="H51" s="648" t="s">
        <v>575</v>
      </c>
      <c r="I51" s="648" t="s">
        <v>505</v>
      </c>
      <c r="J51" s="649" t="s">
        <v>22</v>
      </c>
      <c r="K51" s="585">
        <f>Table3[[#This Row], [je2]]+Table3[[#This Row], [je16]]+Table3[[#This Row], [je44]]+Table3[[#This Row], [je57]]+Table3[[#This Row], [je62]]+Table3[[#This Row], [je75]]+Table3[[#This Row], [je92]]+Table3[[#This Row], [je95]]+Table3[[#This Row], [je101]]+Table3[[#This Row], [je105]]</f>
        <v>1792500</v>
      </c>
      <c r="L51" s="585">
        <f>SUM(Table3[[#This Row], [je3]]:Table3[[#This Row], [je15]])</f>
        <v>0</v>
      </c>
      <c r="M51" s="591">
        <v>0</v>
      </c>
      <c r="N51" s="591">
        <v>0</v>
      </c>
      <c r="O51" s="591">
        <v>0</v>
      </c>
      <c r="P51" s="591">
        <v>0</v>
      </c>
      <c r="Q51" s="591">
        <v>0</v>
      </c>
      <c r="R51" s="591">
        <v>0</v>
      </c>
      <c r="S51" s="591">
        <v>0</v>
      </c>
      <c r="T51" s="591">
        <v>0</v>
      </c>
      <c r="U51" s="591">
        <v>0</v>
      </c>
      <c r="V51" s="591">
        <v>0</v>
      </c>
      <c r="W51" s="591">
        <v>0</v>
      </c>
      <c r="X51" s="591">
        <v>0</v>
      </c>
      <c r="Y51" s="591">
        <v>0</v>
      </c>
      <c r="Z51" s="585">
        <f>SUM(Table3[[#This Row], [je17]]:Table3[[#This Row], [je43]])</f>
        <v>1792500</v>
      </c>
      <c r="AA51" s="591">
        <v>0</v>
      </c>
      <c r="AB51" s="591">
        <v>0</v>
      </c>
      <c r="AC51" s="591">
        <v>0</v>
      </c>
      <c r="AD51" s="591">
        <v>0</v>
      </c>
      <c r="AE51" s="591">
        <v>0</v>
      </c>
      <c r="AF51" s="591">
        <v>0</v>
      </c>
      <c r="AG51" s="591">
        <v>0</v>
      </c>
      <c r="AH51" s="591">
        <v>0</v>
      </c>
      <c r="AI51" s="591">
        <v>0</v>
      </c>
      <c r="AJ51" s="591">
        <v>0</v>
      </c>
      <c r="AK51" s="591">
        <v>0</v>
      </c>
      <c r="AL51" s="591">
        <v>0</v>
      </c>
      <c r="AM51" s="591">
        <v>0</v>
      </c>
      <c r="AN51" s="591">
        <v>0</v>
      </c>
      <c r="AO51" s="591">
        <v>0</v>
      </c>
      <c r="AP51" s="591">
        <v>0</v>
      </c>
      <c r="AQ51" s="591">
        <v>0</v>
      </c>
      <c r="AR51" s="591">
        <v>0</v>
      </c>
      <c r="AS51" s="591">
        <v>0</v>
      </c>
      <c r="AT51" s="591">
        <v>0</v>
      </c>
      <c r="AU51" s="591">
        <v>1792500</v>
      </c>
      <c r="AV51" s="591">
        <v>0</v>
      </c>
      <c r="AW51" s="591">
        <v>0</v>
      </c>
      <c r="AX51" s="591">
        <v>0</v>
      </c>
      <c r="AY51" s="591">
        <v>0</v>
      </c>
      <c r="AZ51" s="591">
        <v>0</v>
      </c>
      <c r="BA51" s="591">
        <v>0</v>
      </c>
      <c r="BB51" s="585">
        <f>SUM(Table3[[#This Row], [je45]]:Table3[[#This Row], [je56]])</f>
        <v>0</v>
      </c>
      <c r="BC51" s="591">
        <v>0</v>
      </c>
      <c r="BD51" s="591">
        <v>0</v>
      </c>
      <c r="BE51" s="591">
        <v>0</v>
      </c>
      <c r="BF51" s="591">
        <v>0</v>
      </c>
      <c r="BG51" s="591">
        <v>0</v>
      </c>
      <c r="BH51" s="591">
        <v>0</v>
      </c>
      <c r="BI51" s="591">
        <v>0</v>
      </c>
      <c r="BJ51" s="591">
        <v>0</v>
      </c>
      <c r="BK51" s="591">
        <v>0</v>
      </c>
      <c r="BL51" s="591">
        <v>0</v>
      </c>
      <c r="BM51" s="591">
        <v>0</v>
      </c>
      <c r="BN51" s="591">
        <v>0</v>
      </c>
      <c r="BO51" s="585">
        <f>Table3[[#This Row], [je58]]+Table3[[#This Row], [je59]]+Table3[[#This Row], [je60]]+Table3[[#This Row], [je61]]</f>
        <v>0</v>
      </c>
      <c r="BP51" s="591">
        <v>0</v>
      </c>
      <c r="BQ51" s="591">
        <v>0</v>
      </c>
      <c r="BR51" s="591">
        <v>0</v>
      </c>
      <c r="BS51" s="591">
        <v>0</v>
      </c>
      <c r="BT51" s="585">
        <f>SUM(Table3[[#This Row], [je63]]:Table3[[#This Row], [je74]])</f>
        <v>0</v>
      </c>
      <c r="BU51" s="591">
        <v>0</v>
      </c>
      <c r="BV51" s="591">
        <v>0</v>
      </c>
      <c r="BW51" s="591">
        <v>0</v>
      </c>
      <c r="BX51" s="591">
        <v>0</v>
      </c>
      <c r="BY51" s="591">
        <v>0</v>
      </c>
      <c r="BZ51" s="591">
        <v>0</v>
      </c>
      <c r="CA51" s="591">
        <v>0</v>
      </c>
      <c r="CB51" s="591">
        <v>0</v>
      </c>
      <c r="CC51" s="591">
        <v>0</v>
      </c>
      <c r="CD51" s="591">
        <v>0</v>
      </c>
      <c r="CE51" s="591">
        <v>0</v>
      </c>
      <c r="CF51" s="591">
        <v>0</v>
      </c>
      <c r="CG51" s="585">
        <f>SUM(Table3[[#This Row], [je76]]:Table3[[#This Row], [je91]])</f>
        <v>0</v>
      </c>
      <c r="CH51" s="591">
        <v>0</v>
      </c>
      <c r="CI51" s="591">
        <v>0</v>
      </c>
      <c r="CJ51" s="591">
        <v>0</v>
      </c>
      <c r="CK51" s="591">
        <v>0</v>
      </c>
      <c r="CL51" s="591">
        <v>0</v>
      </c>
      <c r="CM51" s="591">
        <v>0</v>
      </c>
      <c r="CN51" s="591">
        <v>0</v>
      </c>
      <c r="CO51" s="591">
        <v>0</v>
      </c>
      <c r="CP51" s="591">
        <v>0</v>
      </c>
      <c r="CQ51" s="591">
        <v>0</v>
      </c>
      <c r="CR51" s="591">
        <v>0</v>
      </c>
      <c r="CS51" s="591">
        <v>0</v>
      </c>
      <c r="CT51" s="591">
        <v>0</v>
      </c>
      <c r="CU51" s="591">
        <v>0</v>
      </c>
      <c r="CV51" s="591">
        <v>0</v>
      </c>
      <c r="CW51" s="591">
        <v>0</v>
      </c>
      <c r="CX51" s="585">
        <f>Table3[[#This Row], [je93]]+Table3[[#This Row], [je94]]</f>
        <v>0</v>
      </c>
      <c r="CY51" s="591">
        <v>0</v>
      </c>
      <c r="CZ51" s="591">
        <v>0</v>
      </c>
      <c r="DA51" s="585">
        <f>Table3[[#This Row], [je96]]+Table3[[#This Row], [je97]]+Table3[[#This Row], [je98]]+Table3[[#This Row], [je99]]+Table3[[#This Row], [je100]]</f>
        <v>0</v>
      </c>
      <c r="DB51" s="591">
        <v>0</v>
      </c>
      <c r="DC51" s="591">
        <v>0</v>
      </c>
      <c r="DD51" s="591">
        <v>0</v>
      </c>
      <c r="DE51" s="591">
        <v>0</v>
      </c>
      <c r="DF51" s="591">
        <v>0</v>
      </c>
      <c r="DG51" s="585">
        <f>Table3[[#This Row], [je102]]+Table3[[#This Row], [je103]]+Table3[[#This Row], [je104]]</f>
        <v>0</v>
      </c>
      <c r="DH51" s="591">
        <v>0</v>
      </c>
      <c r="DI51" s="591">
        <v>0</v>
      </c>
      <c r="DJ51" s="591">
        <v>0</v>
      </c>
      <c r="DK51" s="585">
        <f>Table3[[#This Row], [je106]]+Table3[[#This Row], [je107]]+Table3[[#This Row], [je108]]+Table3[[#This Row], [je109]]+Table3[[#This Row], [je110]]</f>
        <v>0</v>
      </c>
      <c r="DL51" s="591">
        <v>0</v>
      </c>
      <c r="DM51" s="591">
        <v>0</v>
      </c>
      <c r="DN51" s="591">
        <v>0</v>
      </c>
      <c r="DO51" s="591">
        <v>0</v>
      </c>
      <c r="DP51" s="593">
        <v>0</v>
      </c>
    </row>
    <row customHeight="1" ht="22.5">
      <c r="A52" s="588" t="s">
        <v>308</v>
      </c>
      <c r="B52" s="590"/>
      <c r="C52" s="590"/>
      <c r="D52" s="648" t="s">
        <v>598</v>
      </c>
      <c r="E52" s="648" t="s">
        <v>599</v>
      </c>
      <c r="F52" s="648" t="s">
        <v>502</v>
      </c>
      <c r="G52" s="648" t="s">
        <v>574</v>
      </c>
      <c r="H52" s="648" t="s">
        <v>575</v>
      </c>
      <c r="I52" s="648" t="s">
        <v>505</v>
      </c>
      <c r="J52" s="649" t="s">
        <v>22</v>
      </c>
      <c r="K52" s="585">
        <f>Table3[[#This Row], [je2]]+Table3[[#This Row], [je16]]+Table3[[#This Row], [je44]]+Table3[[#This Row], [je57]]+Table3[[#This Row], [je62]]+Table3[[#This Row], [je75]]+Table3[[#This Row], [je92]]+Table3[[#This Row], [je95]]+Table3[[#This Row], [je101]]+Table3[[#This Row], [je105]]</f>
        <v>197000</v>
      </c>
      <c r="L52" s="585">
        <f>SUM(Table3[[#This Row], [je3]]:Table3[[#This Row], [je15]])</f>
        <v>0</v>
      </c>
      <c r="M52" s="591">
        <v>0</v>
      </c>
      <c r="N52" s="591">
        <v>0</v>
      </c>
      <c r="O52" s="591">
        <v>0</v>
      </c>
      <c r="P52" s="591">
        <v>0</v>
      </c>
      <c r="Q52" s="591">
        <v>0</v>
      </c>
      <c r="R52" s="591">
        <v>0</v>
      </c>
      <c r="S52" s="591">
        <v>0</v>
      </c>
      <c r="T52" s="591">
        <v>0</v>
      </c>
      <c r="U52" s="591">
        <v>0</v>
      </c>
      <c r="V52" s="591">
        <v>0</v>
      </c>
      <c r="W52" s="591">
        <v>0</v>
      </c>
      <c r="X52" s="591">
        <v>0</v>
      </c>
      <c r="Y52" s="591">
        <v>0</v>
      </c>
      <c r="Z52" s="585">
        <f>SUM(Table3[[#This Row], [je17]]:Table3[[#This Row], [je43]])</f>
        <v>197000</v>
      </c>
      <c r="AA52" s="591">
        <v>0</v>
      </c>
      <c r="AB52" s="591">
        <v>0</v>
      </c>
      <c r="AC52" s="591">
        <v>0</v>
      </c>
      <c r="AD52" s="591">
        <v>0</v>
      </c>
      <c r="AE52" s="591">
        <v>0</v>
      </c>
      <c r="AF52" s="591">
        <v>0</v>
      </c>
      <c r="AG52" s="591">
        <v>0</v>
      </c>
      <c r="AH52" s="591">
        <v>0</v>
      </c>
      <c r="AI52" s="591">
        <v>0</v>
      </c>
      <c r="AJ52" s="591">
        <v>0</v>
      </c>
      <c r="AK52" s="591">
        <v>0</v>
      </c>
      <c r="AL52" s="591">
        <v>0</v>
      </c>
      <c r="AM52" s="591">
        <v>0</v>
      </c>
      <c r="AN52" s="591">
        <v>0</v>
      </c>
      <c r="AO52" s="591">
        <v>0</v>
      </c>
      <c r="AP52" s="591">
        <v>0</v>
      </c>
      <c r="AQ52" s="591">
        <v>0</v>
      </c>
      <c r="AR52" s="591">
        <v>0</v>
      </c>
      <c r="AS52" s="591">
        <v>0</v>
      </c>
      <c r="AT52" s="591">
        <v>0</v>
      </c>
      <c r="AU52" s="591">
        <v>197000</v>
      </c>
      <c r="AV52" s="591">
        <v>0</v>
      </c>
      <c r="AW52" s="591">
        <v>0</v>
      </c>
      <c r="AX52" s="591">
        <v>0</v>
      </c>
      <c r="AY52" s="591">
        <v>0</v>
      </c>
      <c r="AZ52" s="591">
        <v>0</v>
      </c>
      <c r="BA52" s="591">
        <v>0</v>
      </c>
      <c r="BB52" s="585">
        <f>SUM(Table3[[#This Row], [je45]]:Table3[[#This Row], [je56]])</f>
        <v>0</v>
      </c>
      <c r="BC52" s="591">
        <v>0</v>
      </c>
      <c r="BD52" s="591">
        <v>0</v>
      </c>
      <c r="BE52" s="591">
        <v>0</v>
      </c>
      <c r="BF52" s="591">
        <v>0</v>
      </c>
      <c r="BG52" s="591">
        <v>0</v>
      </c>
      <c r="BH52" s="591">
        <v>0</v>
      </c>
      <c r="BI52" s="591">
        <v>0</v>
      </c>
      <c r="BJ52" s="591">
        <v>0</v>
      </c>
      <c r="BK52" s="591">
        <v>0</v>
      </c>
      <c r="BL52" s="591">
        <v>0</v>
      </c>
      <c r="BM52" s="591">
        <v>0</v>
      </c>
      <c r="BN52" s="591">
        <v>0</v>
      </c>
      <c r="BO52" s="585">
        <f>Table3[[#This Row], [je58]]+Table3[[#This Row], [je59]]+Table3[[#This Row], [je60]]+Table3[[#This Row], [je61]]</f>
        <v>0</v>
      </c>
      <c r="BP52" s="591">
        <v>0</v>
      </c>
      <c r="BQ52" s="591">
        <v>0</v>
      </c>
      <c r="BR52" s="591">
        <v>0</v>
      </c>
      <c r="BS52" s="591">
        <v>0</v>
      </c>
      <c r="BT52" s="585">
        <f>SUM(Table3[[#This Row], [je63]]:Table3[[#This Row], [je74]])</f>
        <v>0</v>
      </c>
      <c r="BU52" s="591">
        <v>0</v>
      </c>
      <c r="BV52" s="591">
        <v>0</v>
      </c>
      <c r="BW52" s="591">
        <v>0</v>
      </c>
      <c r="BX52" s="591">
        <v>0</v>
      </c>
      <c r="BY52" s="591">
        <v>0</v>
      </c>
      <c r="BZ52" s="591">
        <v>0</v>
      </c>
      <c r="CA52" s="591">
        <v>0</v>
      </c>
      <c r="CB52" s="591">
        <v>0</v>
      </c>
      <c r="CC52" s="591">
        <v>0</v>
      </c>
      <c r="CD52" s="591">
        <v>0</v>
      </c>
      <c r="CE52" s="591">
        <v>0</v>
      </c>
      <c r="CF52" s="591">
        <v>0</v>
      </c>
      <c r="CG52" s="585">
        <f>SUM(Table3[[#This Row], [je76]]:Table3[[#This Row], [je91]])</f>
        <v>0</v>
      </c>
      <c r="CH52" s="591">
        <v>0</v>
      </c>
      <c r="CI52" s="591">
        <v>0</v>
      </c>
      <c r="CJ52" s="591">
        <v>0</v>
      </c>
      <c r="CK52" s="591">
        <v>0</v>
      </c>
      <c r="CL52" s="591">
        <v>0</v>
      </c>
      <c r="CM52" s="591">
        <v>0</v>
      </c>
      <c r="CN52" s="591">
        <v>0</v>
      </c>
      <c r="CO52" s="591">
        <v>0</v>
      </c>
      <c r="CP52" s="591">
        <v>0</v>
      </c>
      <c r="CQ52" s="591">
        <v>0</v>
      </c>
      <c r="CR52" s="591">
        <v>0</v>
      </c>
      <c r="CS52" s="591">
        <v>0</v>
      </c>
      <c r="CT52" s="591">
        <v>0</v>
      </c>
      <c r="CU52" s="591">
        <v>0</v>
      </c>
      <c r="CV52" s="591">
        <v>0</v>
      </c>
      <c r="CW52" s="591">
        <v>0</v>
      </c>
      <c r="CX52" s="585">
        <f>Table3[[#This Row], [je93]]+Table3[[#This Row], [je94]]</f>
        <v>0</v>
      </c>
      <c r="CY52" s="591">
        <v>0</v>
      </c>
      <c r="CZ52" s="591">
        <v>0</v>
      </c>
      <c r="DA52" s="585">
        <f>Table3[[#This Row], [je96]]+Table3[[#This Row], [je97]]+Table3[[#This Row], [je98]]+Table3[[#This Row], [je99]]+Table3[[#This Row], [je100]]</f>
        <v>0</v>
      </c>
      <c r="DB52" s="591">
        <v>0</v>
      </c>
      <c r="DC52" s="591">
        <v>0</v>
      </c>
      <c r="DD52" s="591">
        <v>0</v>
      </c>
      <c r="DE52" s="591">
        <v>0</v>
      </c>
      <c r="DF52" s="591">
        <v>0</v>
      </c>
      <c r="DG52" s="585">
        <f>Table3[[#This Row], [je102]]+Table3[[#This Row], [je103]]+Table3[[#This Row], [je104]]</f>
        <v>0</v>
      </c>
      <c r="DH52" s="591">
        <v>0</v>
      </c>
      <c r="DI52" s="591">
        <v>0</v>
      </c>
      <c r="DJ52" s="591">
        <v>0</v>
      </c>
      <c r="DK52" s="585">
        <f>Table3[[#This Row], [je106]]+Table3[[#This Row], [je107]]+Table3[[#This Row], [je108]]+Table3[[#This Row], [je109]]+Table3[[#This Row], [je110]]</f>
        <v>0</v>
      </c>
      <c r="DL52" s="591">
        <v>0</v>
      </c>
      <c r="DM52" s="591">
        <v>0</v>
      </c>
      <c r="DN52" s="591">
        <v>0</v>
      </c>
      <c r="DO52" s="591">
        <v>0</v>
      </c>
      <c r="DP52" s="593">
        <v>0</v>
      </c>
    </row>
    <row customHeight="1" ht="22.5">
      <c r="A53" s="588" t="s">
        <v>308</v>
      </c>
      <c r="B53" s="590"/>
      <c r="C53" s="590"/>
      <c r="D53" s="648" t="s">
        <v>600</v>
      </c>
      <c r="E53" s="648" t="s">
        <v>601</v>
      </c>
      <c r="F53" s="648" t="s">
        <v>502</v>
      </c>
      <c r="G53" s="648" t="s">
        <v>574</v>
      </c>
      <c r="H53" s="648" t="s">
        <v>575</v>
      </c>
      <c r="I53" s="648" t="s">
        <v>505</v>
      </c>
      <c r="J53" s="649" t="s">
        <v>22</v>
      </c>
      <c r="K53" s="585">
        <f>Table3[[#This Row], [je2]]+Table3[[#This Row], [je16]]+Table3[[#This Row], [je44]]+Table3[[#This Row], [je57]]+Table3[[#This Row], [je62]]+Table3[[#This Row], [je75]]+Table3[[#This Row], [je92]]+Table3[[#This Row], [je95]]+Table3[[#This Row], [je101]]+Table3[[#This Row], [je105]]</f>
        <v>182100</v>
      </c>
      <c r="L53" s="585">
        <f>SUM(Table3[[#This Row], [je3]]:Table3[[#This Row], [je15]])</f>
        <v>0</v>
      </c>
      <c r="M53" s="591">
        <v>0</v>
      </c>
      <c r="N53" s="591">
        <v>0</v>
      </c>
      <c r="O53" s="591">
        <v>0</v>
      </c>
      <c r="P53" s="591">
        <v>0</v>
      </c>
      <c r="Q53" s="591">
        <v>0</v>
      </c>
      <c r="R53" s="591">
        <v>0</v>
      </c>
      <c r="S53" s="591">
        <v>0</v>
      </c>
      <c r="T53" s="591">
        <v>0</v>
      </c>
      <c r="U53" s="591">
        <v>0</v>
      </c>
      <c r="V53" s="591">
        <v>0</v>
      </c>
      <c r="W53" s="591">
        <v>0</v>
      </c>
      <c r="X53" s="591">
        <v>0</v>
      </c>
      <c r="Y53" s="591">
        <v>0</v>
      </c>
      <c r="Z53" s="585">
        <f>SUM(Table3[[#This Row], [je17]]:Table3[[#This Row], [je43]])</f>
        <v>0</v>
      </c>
      <c r="AA53" s="591">
        <v>0</v>
      </c>
      <c r="AB53" s="591">
        <v>0</v>
      </c>
      <c r="AC53" s="591">
        <v>0</v>
      </c>
      <c r="AD53" s="591">
        <v>0</v>
      </c>
      <c r="AE53" s="591">
        <v>0</v>
      </c>
      <c r="AF53" s="591">
        <v>0</v>
      </c>
      <c r="AG53" s="591">
        <v>0</v>
      </c>
      <c r="AH53" s="591">
        <v>0</v>
      </c>
      <c r="AI53" s="591">
        <v>0</v>
      </c>
      <c r="AJ53" s="591">
        <v>0</v>
      </c>
      <c r="AK53" s="591">
        <v>0</v>
      </c>
      <c r="AL53" s="591">
        <v>0</v>
      </c>
      <c r="AM53" s="591">
        <v>0</v>
      </c>
      <c r="AN53" s="591">
        <v>0</v>
      </c>
      <c r="AO53" s="591">
        <v>0</v>
      </c>
      <c r="AP53" s="591">
        <v>0</v>
      </c>
      <c r="AQ53" s="591">
        <v>0</v>
      </c>
      <c r="AR53" s="591">
        <v>0</v>
      </c>
      <c r="AS53" s="591">
        <v>0</v>
      </c>
      <c r="AT53" s="591">
        <v>0</v>
      </c>
      <c r="AU53" s="591">
        <v>0</v>
      </c>
      <c r="AV53" s="591">
        <v>0</v>
      </c>
      <c r="AW53" s="591">
        <v>0</v>
      </c>
      <c r="AX53" s="591">
        <v>0</v>
      </c>
      <c r="AY53" s="591">
        <v>0</v>
      </c>
      <c r="AZ53" s="591">
        <v>0</v>
      </c>
      <c r="BA53" s="591">
        <v>0</v>
      </c>
      <c r="BB53" s="585">
        <f>SUM(Table3[[#This Row], [je45]]:Table3[[#This Row], [je56]])</f>
        <v>0</v>
      </c>
      <c r="BC53" s="591">
        <v>0</v>
      </c>
      <c r="BD53" s="591">
        <v>0</v>
      </c>
      <c r="BE53" s="591">
        <v>0</v>
      </c>
      <c r="BF53" s="591">
        <v>0</v>
      </c>
      <c r="BG53" s="591">
        <v>0</v>
      </c>
      <c r="BH53" s="591">
        <v>0</v>
      </c>
      <c r="BI53" s="591">
        <v>0</v>
      </c>
      <c r="BJ53" s="591">
        <v>0</v>
      </c>
      <c r="BK53" s="591">
        <v>0</v>
      </c>
      <c r="BL53" s="591">
        <v>0</v>
      </c>
      <c r="BM53" s="591">
        <v>0</v>
      </c>
      <c r="BN53" s="591">
        <v>0</v>
      </c>
      <c r="BO53" s="585">
        <f>Table3[[#This Row], [je58]]+Table3[[#This Row], [je59]]+Table3[[#This Row], [je60]]+Table3[[#This Row], [je61]]</f>
        <v>0</v>
      </c>
      <c r="BP53" s="591">
        <v>0</v>
      </c>
      <c r="BQ53" s="591">
        <v>0</v>
      </c>
      <c r="BR53" s="591">
        <v>0</v>
      </c>
      <c r="BS53" s="591">
        <v>0</v>
      </c>
      <c r="BT53" s="585">
        <f>SUM(Table3[[#This Row], [je63]]:Table3[[#This Row], [je74]])</f>
        <v>0</v>
      </c>
      <c r="BU53" s="591">
        <v>0</v>
      </c>
      <c r="BV53" s="591">
        <v>0</v>
      </c>
      <c r="BW53" s="591">
        <v>0</v>
      </c>
      <c r="BX53" s="591">
        <v>0</v>
      </c>
      <c r="BY53" s="591">
        <v>0</v>
      </c>
      <c r="BZ53" s="591">
        <v>0</v>
      </c>
      <c r="CA53" s="591">
        <v>0</v>
      </c>
      <c r="CB53" s="591">
        <v>0</v>
      </c>
      <c r="CC53" s="591">
        <v>0</v>
      </c>
      <c r="CD53" s="591">
        <v>0</v>
      </c>
      <c r="CE53" s="591">
        <v>0</v>
      </c>
      <c r="CF53" s="591">
        <v>0</v>
      </c>
      <c r="CG53" s="585">
        <f>SUM(Table3[[#This Row], [je76]]:Table3[[#This Row], [je91]])</f>
        <v>182100</v>
      </c>
      <c r="CH53" s="591">
        <v>0</v>
      </c>
      <c r="CI53" s="591">
        <v>0</v>
      </c>
      <c r="CJ53" s="591">
        <v>0</v>
      </c>
      <c r="CK53" s="591">
        <v>182100</v>
      </c>
      <c r="CL53" s="591">
        <v>0</v>
      </c>
      <c r="CM53" s="591">
        <v>0</v>
      </c>
      <c r="CN53" s="591">
        <v>0</v>
      </c>
      <c r="CO53" s="591">
        <v>0</v>
      </c>
      <c r="CP53" s="591">
        <v>0</v>
      </c>
      <c r="CQ53" s="591">
        <v>0</v>
      </c>
      <c r="CR53" s="591">
        <v>0</v>
      </c>
      <c r="CS53" s="591">
        <v>0</v>
      </c>
      <c r="CT53" s="591">
        <v>0</v>
      </c>
      <c r="CU53" s="591">
        <v>0</v>
      </c>
      <c r="CV53" s="591">
        <v>0</v>
      </c>
      <c r="CW53" s="591">
        <v>0</v>
      </c>
      <c r="CX53" s="585">
        <f>Table3[[#This Row], [je93]]+Table3[[#This Row], [je94]]</f>
        <v>0</v>
      </c>
      <c r="CY53" s="591">
        <v>0</v>
      </c>
      <c r="CZ53" s="591">
        <v>0</v>
      </c>
      <c r="DA53" s="585">
        <f>Table3[[#This Row], [je96]]+Table3[[#This Row], [je97]]+Table3[[#This Row], [je98]]+Table3[[#This Row], [je99]]+Table3[[#This Row], [je100]]</f>
        <v>0</v>
      </c>
      <c r="DB53" s="591">
        <v>0</v>
      </c>
      <c r="DC53" s="591">
        <v>0</v>
      </c>
      <c r="DD53" s="591">
        <v>0</v>
      </c>
      <c r="DE53" s="591">
        <v>0</v>
      </c>
      <c r="DF53" s="591">
        <v>0</v>
      </c>
      <c r="DG53" s="585">
        <f>Table3[[#This Row], [je102]]+Table3[[#This Row], [je103]]+Table3[[#This Row], [je104]]</f>
        <v>0</v>
      </c>
      <c r="DH53" s="591">
        <v>0</v>
      </c>
      <c r="DI53" s="591">
        <v>0</v>
      </c>
      <c r="DJ53" s="591">
        <v>0</v>
      </c>
      <c r="DK53" s="585">
        <f>Table3[[#This Row], [je106]]+Table3[[#This Row], [je107]]+Table3[[#This Row], [je108]]+Table3[[#This Row], [je109]]+Table3[[#This Row], [je110]]</f>
        <v>0</v>
      </c>
      <c r="DL53" s="591">
        <v>0</v>
      </c>
      <c r="DM53" s="591">
        <v>0</v>
      </c>
      <c r="DN53" s="591">
        <v>0</v>
      </c>
      <c r="DO53" s="591">
        <v>0</v>
      </c>
      <c r="DP53" s="593">
        <v>0</v>
      </c>
    </row>
    <row customHeight="1" ht="22.5">
      <c r="A54" s="582" t="s">
        <v>310</v>
      </c>
      <c r="B54" s="584"/>
      <c r="C54" s="584"/>
      <c r="D54" s="646" t="s">
        <v>311</v>
      </c>
      <c r="E54" s="646"/>
      <c r="F54" s="646" t="s">
        <v>22</v>
      </c>
      <c r="G54" s="646"/>
      <c r="H54" s="646"/>
      <c r="I54" s="646" t="s">
        <v>22</v>
      </c>
      <c r="J54" s="647" t="s">
        <v>22</v>
      </c>
      <c r="K54" s="585">
        <f>Table3[[#This Row], [je2]]+Table3[[#This Row], [je16]]+Table3[[#This Row], [je44]]+Table3[[#This Row], [je57]]+Table3[[#This Row], [je62]]+Table3[[#This Row], [je75]]+Table3[[#This Row], [je92]]+Table3[[#This Row], [je95]]+Table3[[#This Row], [je101]]+Table3[[#This Row], [je105]]</f>
        <v>443247</v>
      </c>
      <c r="L54" s="585">
        <f>SUM(Table3[[#This Row], [je3]]:Table3[[#This Row], [je15]])</f>
        <v>0</v>
      </c>
      <c r="M54" s="586">
        <f>M55</f>
        <v>0</v>
      </c>
      <c r="N54" s="586">
        <f>N55</f>
        <v>0</v>
      </c>
      <c r="O54" s="586">
        <f>O55</f>
        <v>0</v>
      </c>
      <c r="P54" s="586">
        <f>P55</f>
        <v>0</v>
      </c>
      <c r="Q54" s="586">
        <f>Q55</f>
        <v>0</v>
      </c>
      <c r="R54" s="586">
        <f>R55</f>
        <v>0</v>
      </c>
      <c r="S54" s="586">
        <f>S55</f>
        <v>0</v>
      </c>
      <c r="T54" s="586">
        <f>T55</f>
        <v>0</v>
      </c>
      <c r="U54" s="586">
        <f>U55</f>
        <v>0</v>
      </c>
      <c r="V54" s="586">
        <f>V55</f>
        <v>0</v>
      </c>
      <c r="W54" s="586">
        <f>W55</f>
        <v>0</v>
      </c>
      <c r="X54" s="586">
        <f>X55</f>
        <v>0</v>
      </c>
      <c r="Y54" s="586">
        <f>Y55</f>
        <v>0</v>
      </c>
      <c r="Z54" s="585">
        <f>SUM(Table3[[#This Row], [je17]]:Table3[[#This Row], [je43]])</f>
        <v>111582</v>
      </c>
      <c r="AA54" s="586">
        <f>AA55</f>
        <v>0</v>
      </c>
      <c r="AB54" s="586">
        <f>AB55</f>
        <v>0</v>
      </c>
      <c r="AC54" s="586">
        <f>AC55</f>
        <v>0</v>
      </c>
      <c r="AD54" s="586">
        <f>AD55</f>
        <v>0</v>
      </c>
      <c r="AE54" s="586">
        <f>AE55</f>
        <v>0</v>
      </c>
      <c r="AF54" s="586">
        <f>AF55</f>
        <v>0</v>
      </c>
      <c r="AG54" s="586">
        <f>AG55</f>
        <v>0</v>
      </c>
      <c r="AH54" s="586">
        <f>AH55</f>
        <v>0</v>
      </c>
      <c r="AI54" s="586">
        <f>AI55</f>
        <v>0</v>
      </c>
      <c r="AJ54" s="586">
        <f>AJ55</f>
        <v>0</v>
      </c>
      <c r="AK54" s="586">
        <f>AK55</f>
        <v>0</v>
      </c>
      <c r="AL54" s="586">
        <f>AL55</f>
        <v>0</v>
      </c>
      <c r="AM54" s="586">
        <f>AM55</f>
        <v>0</v>
      </c>
      <c r="AN54" s="586">
        <f>AN55</f>
        <v>0</v>
      </c>
      <c r="AO54" s="586">
        <f>AO55</f>
        <v>3720</v>
      </c>
      <c r="AP54" s="586">
        <f>AP55</f>
        <v>0</v>
      </c>
      <c r="AQ54" s="586">
        <f>AQ55</f>
        <v>0</v>
      </c>
      <c r="AR54" s="586">
        <f>AR55</f>
        <v>0</v>
      </c>
      <c r="AS54" s="586">
        <f>AS55</f>
        <v>0</v>
      </c>
      <c r="AT54" s="586">
        <f>AT55</f>
        <v>0</v>
      </c>
      <c r="AU54" s="586">
        <f>AU55</f>
        <v>0</v>
      </c>
      <c r="AV54" s="586">
        <f>AV55</f>
        <v>0</v>
      </c>
      <c r="AW54" s="586">
        <f>AW55</f>
        <v>0</v>
      </c>
      <c r="AX54" s="586">
        <f>AX55</f>
        <v>0</v>
      </c>
      <c r="AY54" s="586">
        <f>AY55</f>
        <v>0</v>
      </c>
      <c r="AZ54" s="586">
        <f>AZ55</f>
        <v>0</v>
      </c>
      <c r="BA54" s="586">
        <f>BA55</f>
        <v>107862</v>
      </c>
      <c r="BB54" s="585">
        <f>SUM(Table3[[#This Row], [je45]]:Table3[[#This Row], [je56]])</f>
        <v>0</v>
      </c>
      <c r="BC54" s="586">
        <f>BC55</f>
        <v>0</v>
      </c>
      <c r="BD54" s="586">
        <f>BD55</f>
        <v>0</v>
      </c>
      <c r="BE54" s="586">
        <f>BE55</f>
        <v>0</v>
      </c>
      <c r="BF54" s="586">
        <f>BF55</f>
        <v>0</v>
      </c>
      <c r="BG54" s="586">
        <f>BG55</f>
        <v>0</v>
      </c>
      <c r="BH54" s="586">
        <f>BH55</f>
        <v>0</v>
      </c>
      <c r="BI54" s="586">
        <f>BI55</f>
        <v>0</v>
      </c>
      <c r="BJ54" s="586">
        <f>BJ55</f>
        <v>0</v>
      </c>
      <c r="BK54" s="586">
        <f>BK55</f>
        <v>0</v>
      </c>
      <c r="BL54" s="586">
        <f>BL55</f>
        <v>0</v>
      </c>
      <c r="BM54" s="586">
        <f>BM55</f>
        <v>0</v>
      </c>
      <c r="BN54" s="586">
        <f>BN55</f>
        <v>0</v>
      </c>
      <c r="BO54" s="585">
        <f>Table3[[#This Row], [je58]]+Table3[[#This Row], [je59]]+Table3[[#This Row], [je60]]+Table3[[#This Row], [je61]]</f>
        <v>0</v>
      </c>
      <c r="BP54" s="586">
        <f>BP55</f>
        <v>0</v>
      </c>
      <c r="BQ54" s="586">
        <f>BQ55</f>
        <v>0</v>
      </c>
      <c r="BR54" s="586">
        <f>BR55</f>
        <v>0</v>
      </c>
      <c r="BS54" s="586">
        <f>BS55</f>
        <v>0</v>
      </c>
      <c r="BT54" s="585">
        <f>SUM(Table3[[#This Row], [je63]]:Table3[[#This Row], [je74]])</f>
        <v>0</v>
      </c>
      <c r="BU54" s="586">
        <f>BU55</f>
        <v>0</v>
      </c>
      <c r="BV54" s="586">
        <f>BV55</f>
        <v>0</v>
      </c>
      <c r="BW54" s="586">
        <f>BW55</f>
        <v>0</v>
      </c>
      <c r="BX54" s="586">
        <f>BX55</f>
        <v>0</v>
      </c>
      <c r="BY54" s="586">
        <f>BY55</f>
        <v>0</v>
      </c>
      <c r="BZ54" s="586">
        <f>BZ55</f>
        <v>0</v>
      </c>
      <c r="CA54" s="586">
        <f>CA55</f>
        <v>0</v>
      </c>
      <c r="CB54" s="586">
        <f>CB55</f>
        <v>0</v>
      </c>
      <c r="CC54" s="586">
        <f>CC55</f>
        <v>0</v>
      </c>
      <c r="CD54" s="586">
        <f>CD55</f>
        <v>0</v>
      </c>
      <c r="CE54" s="586">
        <f>CE55</f>
        <v>0</v>
      </c>
      <c r="CF54" s="586">
        <f>CF55</f>
        <v>0</v>
      </c>
      <c r="CG54" s="585">
        <f>SUM(Table3[[#This Row], [je76]]:Table3[[#This Row], [je91]])</f>
        <v>331665</v>
      </c>
      <c r="CH54" s="586">
        <f>CH55</f>
        <v>0</v>
      </c>
      <c r="CI54" s="586">
        <f>CI55</f>
        <v>60000</v>
      </c>
      <c r="CJ54" s="586">
        <f>CJ55</f>
        <v>271665</v>
      </c>
      <c r="CK54" s="586">
        <f>CK55</f>
        <v>0</v>
      </c>
      <c r="CL54" s="586">
        <f>CL55</f>
        <v>0</v>
      </c>
      <c r="CM54" s="586">
        <f>CM55</f>
        <v>0</v>
      </c>
      <c r="CN54" s="586">
        <f>CN55</f>
        <v>0</v>
      </c>
      <c r="CO54" s="586">
        <f>CO55</f>
        <v>0</v>
      </c>
      <c r="CP54" s="586">
        <f>CP55</f>
        <v>0</v>
      </c>
      <c r="CQ54" s="586">
        <f>CQ55</f>
        <v>0</v>
      </c>
      <c r="CR54" s="586">
        <f>CR55</f>
        <v>0</v>
      </c>
      <c r="CS54" s="586">
        <f>CS55</f>
        <v>0</v>
      </c>
      <c r="CT54" s="586">
        <f>CT55</f>
        <v>0</v>
      </c>
      <c r="CU54" s="586">
        <f>CU55</f>
        <v>0</v>
      </c>
      <c r="CV54" s="586">
        <f>CV55</f>
        <v>0</v>
      </c>
      <c r="CW54" s="586">
        <f>CW55</f>
        <v>0</v>
      </c>
      <c r="CX54" s="585">
        <f>Table3[[#This Row], [je93]]+Table3[[#This Row], [je94]]</f>
        <v>0</v>
      </c>
      <c r="CY54" s="586">
        <f>CY55</f>
        <v>0</v>
      </c>
      <c r="CZ54" s="586">
        <f>CZ55</f>
        <v>0</v>
      </c>
      <c r="DA54" s="585">
        <f>Table3[[#This Row], [je96]]+Table3[[#This Row], [je97]]+Table3[[#This Row], [je98]]+Table3[[#This Row], [je99]]+Table3[[#This Row], [je100]]</f>
        <v>0</v>
      </c>
      <c r="DB54" s="586">
        <f>DB55</f>
        <v>0</v>
      </c>
      <c r="DC54" s="586">
        <f>DC55</f>
        <v>0</v>
      </c>
      <c r="DD54" s="586">
        <f>DD55</f>
        <v>0</v>
      </c>
      <c r="DE54" s="586">
        <f>DE55</f>
        <v>0</v>
      </c>
      <c r="DF54" s="586">
        <f>DF55</f>
        <v>0</v>
      </c>
      <c r="DG54" s="585">
        <f>Table3[[#This Row], [je102]]+Table3[[#This Row], [je103]]+Table3[[#This Row], [je104]]</f>
        <v>0</v>
      </c>
      <c r="DH54" s="586">
        <f>DH55</f>
        <v>0</v>
      </c>
      <c r="DI54" s="586">
        <f>DI55</f>
        <v>0</v>
      </c>
      <c r="DJ54" s="586">
        <f>DJ55</f>
        <v>0</v>
      </c>
      <c r="DK54" s="585">
        <f>Table3[[#This Row], [je106]]+Table3[[#This Row], [je107]]+Table3[[#This Row], [je108]]+Table3[[#This Row], [je109]]+Table3[[#This Row], [je110]]</f>
        <v>0</v>
      </c>
      <c r="DL54" s="586">
        <f>DL55</f>
        <v>0</v>
      </c>
      <c r="DM54" s="586">
        <f>DM55</f>
        <v>0</v>
      </c>
      <c r="DN54" s="586">
        <f>DN55</f>
        <v>0</v>
      </c>
      <c r="DO54" s="586">
        <f>DO55</f>
        <v>0</v>
      </c>
      <c r="DP54" s="587">
        <f>DP55</f>
        <v>0</v>
      </c>
    </row>
    <row customHeight="1" ht="22.5">
      <c r="A55" s="582" t="s">
        <v>312</v>
      </c>
      <c r="B55" s="584"/>
      <c r="C55" s="584"/>
      <c r="D55" s="646" t="s">
        <v>313</v>
      </c>
      <c r="E55" s="646"/>
      <c r="F55" s="646" t="s">
        <v>22</v>
      </c>
      <c r="G55" s="646"/>
      <c r="H55" s="646"/>
      <c r="I55" s="646" t="s">
        <v>22</v>
      </c>
      <c r="J55" s="647" t="s">
        <v>22</v>
      </c>
      <c r="K55" s="585">
        <f>Table3[[#This Row], [je2]]+Table3[[#This Row], [je16]]+Table3[[#This Row], [je44]]+Table3[[#This Row], [je57]]+Table3[[#This Row], [je62]]+Table3[[#This Row], [je75]]+Table3[[#This Row], [je92]]+Table3[[#This Row], [je95]]+Table3[[#This Row], [je101]]+Table3[[#This Row], [je105]]</f>
        <v>443247</v>
      </c>
      <c r="L55" s="585">
        <f>SUM(Table3[[#This Row], [je3]]:Table3[[#This Row], [je15]])</f>
        <v>0</v>
      </c>
      <c r="M55" s="586">
        <f>M56</f>
        <v>0</v>
      </c>
      <c r="N55" s="586">
        <f>N56</f>
        <v>0</v>
      </c>
      <c r="O55" s="586">
        <f>O56</f>
        <v>0</v>
      </c>
      <c r="P55" s="586">
        <f>P56</f>
        <v>0</v>
      </c>
      <c r="Q55" s="586">
        <f>Q56</f>
        <v>0</v>
      </c>
      <c r="R55" s="586">
        <f>R56</f>
        <v>0</v>
      </c>
      <c r="S55" s="586">
        <f>S56</f>
        <v>0</v>
      </c>
      <c r="T55" s="586">
        <f>T56</f>
        <v>0</v>
      </c>
      <c r="U55" s="586">
        <f>U56</f>
        <v>0</v>
      </c>
      <c r="V55" s="586">
        <f>V56</f>
        <v>0</v>
      </c>
      <c r="W55" s="586">
        <f>W56</f>
        <v>0</v>
      </c>
      <c r="X55" s="586">
        <f>X56</f>
        <v>0</v>
      </c>
      <c r="Y55" s="586">
        <f>Y56</f>
        <v>0</v>
      </c>
      <c r="Z55" s="585">
        <f>SUM(Table3[[#This Row], [je17]]:Table3[[#This Row], [je43]])</f>
        <v>111582</v>
      </c>
      <c r="AA55" s="586">
        <f>AA56</f>
        <v>0</v>
      </c>
      <c r="AB55" s="586">
        <f>AB56</f>
        <v>0</v>
      </c>
      <c r="AC55" s="586">
        <f>AC56</f>
        <v>0</v>
      </c>
      <c r="AD55" s="586">
        <f>AD56</f>
        <v>0</v>
      </c>
      <c r="AE55" s="586">
        <f>AE56</f>
        <v>0</v>
      </c>
      <c r="AF55" s="586">
        <f>AF56</f>
        <v>0</v>
      </c>
      <c r="AG55" s="586">
        <f>AG56</f>
        <v>0</v>
      </c>
      <c r="AH55" s="586">
        <f>AH56</f>
        <v>0</v>
      </c>
      <c r="AI55" s="586">
        <f>AI56</f>
        <v>0</v>
      </c>
      <c r="AJ55" s="586">
        <f>AJ56</f>
        <v>0</v>
      </c>
      <c r="AK55" s="586">
        <f>AK56</f>
        <v>0</v>
      </c>
      <c r="AL55" s="586">
        <f>AL56</f>
        <v>0</v>
      </c>
      <c r="AM55" s="586">
        <f>AM56</f>
        <v>0</v>
      </c>
      <c r="AN55" s="586">
        <f>AN56</f>
        <v>0</v>
      </c>
      <c r="AO55" s="586">
        <f>AO56</f>
        <v>3720</v>
      </c>
      <c r="AP55" s="586">
        <f>AP56</f>
        <v>0</v>
      </c>
      <c r="AQ55" s="586">
        <f>AQ56</f>
        <v>0</v>
      </c>
      <c r="AR55" s="586">
        <f>AR56</f>
        <v>0</v>
      </c>
      <c r="AS55" s="586">
        <f>AS56</f>
        <v>0</v>
      </c>
      <c r="AT55" s="586">
        <f>AT56</f>
        <v>0</v>
      </c>
      <c r="AU55" s="586">
        <f>AU56</f>
        <v>0</v>
      </c>
      <c r="AV55" s="586">
        <f>AV56</f>
        <v>0</v>
      </c>
      <c r="AW55" s="586">
        <f>AW56</f>
        <v>0</v>
      </c>
      <c r="AX55" s="586">
        <f>AX56</f>
        <v>0</v>
      </c>
      <c r="AY55" s="586">
        <f>AY56</f>
        <v>0</v>
      </c>
      <c r="AZ55" s="586">
        <f>AZ56</f>
        <v>0</v>
      </c>
      <c r="BA55" s="586">
        <f>BA56</f>
        <v>107862</v>
      </c>
      <c r="BB55" s="585">
        <f>SUM(Table3[[#This Row], [je45]]:Table3[[#This Row], [je56]])</f>
        <v>0</v>
      </c>
      <c r="BC55" s="586">
        <f>BC56</f>
        <v>0</v>
      </c>
      <c r="BD55" s="586">
        <f>BD56</f>
        <v>0</v>
      </c>
      <c r="BE55" s="586">
        <f>BE56</f>
        <v>0</v>
      </c>
      <c r="BF55" s="586">
        <f>BF56</f>
        <v>0</v>
      </c>
      <c r="BG55" s="586">
        <f>BG56</f>
        <v>0</v>
      </c>
      <c r="BH55" s="586">
        <f>BH56</f>
        <v>0</v>
      </c>
      <c r="BI55" s="586">
        <f>BI56</f>
        <v>0</v>
      </c>
      <c r="BJ55" s="586">
        <f>BJ56</f>
        <v>0</v>
      </c>
      <c r="BK55" s="586">
        <f>BK56</f>
        <v>0</v>
      </c>
      <c r="BL55" s="586">
        <f>BL56</f>
        <v>0</v>
      </c>
      <c r="BM55" s="586">
        <f>BM56</f>
        <v>0</v>
      </c>
      <c r="BN55" s="586">
        <f>BN56</f>
        <v>0</v>
      </c>
      <c r="BO55" s="585">
        <f>Table3[[#This Row], [je58]]+Table3[[#This Row], [je59]]+Table3[[#This Row], [je60]]+Table3[[#This Row], [je61]]</f>
        <v>0</v>
      </c>
      <c r="BP55" s="586">
        <f>BP56</f>
        <v>0</v>
      </c>
      <c r="BQ55" s="586">
        <f>BQ56</f>
        <v>0</v>
      </c>
      <c r="BR55" s="586">
        <f>BR56</f>
        <v>0</v>
      </c>
      <c r="BS55" s="586">
        <f>BS56</f>
        <v>0</v>
      </c>
      <c r="BT55" s="585">
        <f>SUM(Table3[[#This Row], [je63]]:Table3[[#This Row], [je74]])</f>
        <v>0</v>
      </c>
      <c r="BU55" s="586">
        <f>BU56</f>
        <v>0</v>
      </c>
      <c r="BV55" s="586">
        <f>BV56</f>
        <v>0</v>
      </c>
      <c r="BW55" s="586">
        <f>BW56</f>
        <v>0</v>
      </c>
      <c r="BX55" s="586">
        <f>BX56</f>
        <v>0</v>
      </c>
      <c r="BY55" s="586">
        <f>BY56</f>
        <v>0</v>
      </c>
      <c r="BZ55" s="586">
        <f>BZ56</f>
        <v>0</v>
      </c>
      <c r="CA55" s="586">
        <f>CA56</f>
        <v>0</v>
      </c>
      <c r="CB55" s="586">
        <f>CB56</f>
        <v>0</v>
      </c>
      <c r="CC55" s="586">
        <f>CC56</f>
        <v>0</v>
      </c>
      <c r="CD55" s="586">
        <f>CD56</f>
        <v>0</v>
      </c>
      <c r="CE55" s="586">
        <f>CE56</f>
        <v>0</v>
      </c>
      <c r="CF55" s="586">
        <f>CF56</f>
        <v>0</v>
      </c>
      <c r="CG55" s="585">
        <f>SUM(Table3[[#This Row], [je76]]:Table3[[#This Row], [je91]])</f>
        <v>331665</v>
      </c>
      <c r="CH55" s="586">
        <f>CH56</f>
        <v>0</v>
      </c>
      <c r="CI55" s="586">
        <f>CI56</f>
        <v>60000</v>
      </c>
      <c r="CJ55" s="586">
        <f>CJ56</f>
        <v>271665</v>
      </c>
      <c r="CK55" s="586">
        <f>CK56</f>
        <v>0</v>
      </c>
      <c r="CL55" s="586">
        <f>CL56</f>
        <v>0</v>
      </c>
      <c r="CM55" s="586">
        <f>CM56</f>
        <v>0</v>
      </c>
      <c r="CN55" s="586">
        <f>CN56</f>
        <v>0</v>
      </c>
      <c r="CO55" s="586">
        <f>CO56</f>
        <v>0</v>
      </c>
      <c r="CP55" s="586">
        <f>CP56</f>
        <v>0</v>
      </c>
      <c r="CQ55" s="586">
        <f>CQ56</f>
        <v>0</v>
      </c>
      <c r="CR55" s="586">
        <f>CR56</f>
        <v>0</v>
      </c>
      <c r="CS55" s="586">
        <f>CS56</f>
        <v>0</v>
      </c>
      <c r="CT55" s="586">
        <f>CT56</f>
        <v>0</v>
      </c>
      <c r="CU55" s="586">
        <f>CU56</f>
        <v>0</v>
      </c>
      <c r="CV55" s="586">
        <f>CV56</f>
        <v>0</v>
      </c>
      <c r="CW55" s="586">
        <f>CW56</f>
        <v>0</v>
      </c>
      <c r="CX55" s="585">
        <f>Table3[[#This Row], [je93]]+Table3[[#This Row], [je94]]</f>
        <v>0</v>
      </c>
      <c r="CY55" s="586">
        <f>CY56</f>
        <v>0</v>
      </c>
      <c r="CZ55" s="586">
        <f>CZ56</f>
        <v>0</v>
      </c>
      <c r="DA55" s="585">
        <f>Table3[[#This Row], [je96]]+Table3[[#This Row], [je97]]+Table3[[#This Row], [je98]]+Table3[[#This Row], [je99]]+Table3[[#This Row], [je100]]</f>
        <v>0</v>
      </c>
      <c r="DB55" s="586">
        <f>DB56</f>
        <v>0</v>
      </c>
      <c r="DC55" s="586">
        <f>DC56</f>
        <v>0</v>
      </c>
      <c r="DD55" s="586">
        <f>DD56</f>
        <v>0</v>
      </c>
      <c r="DE55" s="586">
        <f>DE56</f>
        <v>0</v>
      </c>
      <c r="DF55" s="586">
        <f>DF56</f>
        <v>0</v>
      </c>
      <c r="DG55" s="585">
        <f>Table3[[#This Row], [je102]]+Table3[[#This Row], [je103]]+Table3[[#This Row], [je104]]</f>
        <v>0</v>
      </c>
      <c r="DH55" s="586">
        <f>DH56</f>
        <v>0</v>
      </c>
      <c r="DI55" s="586">
        <f>DI56</f>
        <v>0</v>
      </c>
      <c r="DJ55" s="586">
        <f>DJ56</f>
        <v>0</v>
      </c>
      <c r="DK55" s="585">
        <f>Table3[[#This Row], [je106]]+Table3[[#This Row], [je107]]+Table3[[#This Row], [je108]]+Table3[[#This Row], [je109]]+Table3[[#This Row], [je110]]</f>
        <v>0</v>
      </c>
      <c r="DL55" s="586">
        <f>DL56</f>
        <v>0</v>
      </c>
      <c r="DM55" s="586">
        <f>DM56</f>
        <v>0</v>
      </c>
      <c r="DN55" s="586">
        <f>DN56</f>
        <v>0</v>
      </c>
      <c r="DO55" s="586">
        <f>DO56</f>
        <v>0</v>
      </c>
      <c r="DP55" s="587">
        <f>DP56</f>
        <v>0</v>
      </c>
    </row>
    <row customHeight="1" ht="22.5">
      <c r="A56" s="582" t="s">
        <v>314</v>
      </c>
      <c r="B56" s="584"/>
      <c r="C56" s="584"/>
      <c r="D56" s="646" t="s">
        <v>315</v>
      </c>
      <c r="E56" s="646"/>
      <c r="F56" s="646" t="s">
        <v>22</v>
      </c>
      <c r="G56" s="646"/>
      <c r="H56" s="646"/>
      <c r="I56" s="646" t="s">
        <v>22</v>
      </c>
      <c r="J56" s="647" t="s">
        <v>22</v>
      </c>
      <c r="K56" s="585">
        <f>Table3[[#This Row], [je2]]+Table3[[#This Row], [je16]]+Table3[[#This Row], [je44]]+Table3[[#This Row], [je57]]+Table3[[#This Row], [je62]]+Table3[[#This Row], [je75]]+Table3[[#This Row], [je92]]+Table3[[#This Row], [je95]]+Table3[[#This Row], [je101]]+Table3[[#This Row], [je105]]</f>
        <v>443247</v>
      </c>
      <c r="L56" s="585">
        <f>SUM(Table3[[#This Row], [je3]]:Table3[[#This Row], [je15]])</f>
        <v>0</v>
      </c>
      <c r="M56" s="586">
        <f>M57</f>
        <v>0</v>
      </c>
      <c r="N56" s="586">
        <f>N57</f>
        <v>0</v>
      </c>
      <c r="O56" s="586">
        <f>O57</f>
        <v>0</v>
      </c>
      <c r="P56" s="586">
        <f>P57</f>
        <v>0</v>
      </c>
      <c r="Q56" s="586">
        <f>Q57</f>
        <v>0</v>
      </c>
      <c r="R56" s="586">
        <f>R57</f>
        <v>0</v>
      </c>
      <c r="S56" s="586">
        <f>S57</f>
        <v>0</v>
      </c>
      <c r="T56" s="586">
        <f>T57</f>
        <v>0</v>
      </c>
      <c r="U56" s="586">
        <f>U57</f>
        <v>0</v>
      </c>
      <c r="V56" s="586">
        <f>V57</f>
        <v>0</v>
      </c>
      <c r="W56" s="586">
        <f>W57</f>
        <v>0</v>
      </c>
      <c r="X56" s="586">
        <f>X57</f>
        <v>0</v>
      </c>
      <c r="Y56" s="586">
        <f>Y57</f>
        <v>0</v>
      </c>
      <c r="Z56" s="585">
        <f>SUM(Table3[[#This Row], [je17]]:Table3[[#This Row], [je43]])</f>
        <v>111582</v>
      </c>
      <c r="AA56" s="586">
        <f>AA57</f>
        <v>0</v>
      </c>
      <c r="AB56" s="586">
        <f>AB57</f>
        <v>0</v>
      </c>
      <c r="AC56" s="586">
        <f>AC57</f>
        <v>0</v>
      </c>
      <c r="AD56" s="586">
        <f>AD57</f>
        <v>0</v>
      </c>
      <c r="AE56" s="586">
        <f>AE57</f>
        <v>0</v>
      </c>
      <c r="AF56" s="586">
        <f>AF57</f>
        <v>0</v>
      </c>
      <c r="AG56" s="586">
        <f>AG57</f>
        <v>0</v>
      </c>
      <c r="AH56" s="586">
        <f>AH57</f>
        <v>0</v>
      </c>
      <c r="AI56" s="586">
        <f>AI57</f>
        <v>0</v>
      </c>
      <c r="AJ56" s="586">
        <f>AJ57</f>
        <v>0</v>
      </c>
      <c r="AK56" s="586">
        <f>AK57</f>
        <v>0</v>
      </c>
      <c r="AL56" s="586">
        <f>AL57</f>
        <v>0</v>
      </c>
      <c r="AM56" s="586">
        <f>AM57</f>
        <v>0</v>
      </c>
      <c r="AN56" s="586">
        <f>AN57</f>
        <v>0</v>
      </c>
      <c r="AO56" s="586">
        <f>AO57</f>
        <v>3720</v>
      </c>
      <c r="AP56" s="586">
        <f>AP57</f>
        <v>0</v>
      </c>
      <c r="AQ56" s="586">
        <f>AQ57</f>
        <v>0</v>
      </c>
      <c r="AR56" s="586">
        <f>AR57</f>
        <v>0</v>
      </c>
      <c r="AS56" s="586">
        <f>AS57</f>
        <v>0</v>
      </c>
      <c r="AT56" s="586">
        <f>AT57</f>
        <v>0</v>
      </c>
      <c r="AU56" s="586">
        <f>AU57</f>
        <v>0</v>
      </c>
      <c r="AV56" s="586">
        <f>AV57</f>
        <v>0</v>
      </c>
      <c r="AW56" s="586">
        <f>AW57</f>
        <v>0</v>
      </c>
      <c r="AX56" s="586">
        <f>AX57</f>
        <v>0</v>
      </c>
      <c r="AY56" s="586">
        <f>AY57</f>
        <v>0</v>
      </c>
      <c r="AZ56" s="586">
        <f>AZ57</f>
        <v>0</v>
      </c>
      <c r="BA56" s="586">
        <f>BA57</f>
        <v>107862</v>
      </c>
      <c r="BB56" s="585">
        <f>SUM(Table3[[#This Row], [je45]]:Table3[[#This Row], [je56]])</f>
        <v>0</v>
      </c>
      <c r="BC56" s="586">
        <f>BC57</f>
        <v>0</v>
      </c>
      <c r="BD56" s="586">
        <f>BD57</f>
        <v>0</v>
      </c>
      <c r="BE56" s="586">
        <f>BE57</f>
        <v>0</v>
      </c>
      <c r="BF56" s="586">
        <f>BF57</f>
        <v>0</v>
      </c>
      <c r="BG56" s="586">
        <f>BG57</f>
        <v>0</v>
      </c>
      <c r="BH56" s="586">
        <f>BH57</f>
        <v>0</v>
      </c>
      <c r="BI56" s="586">
        <f>BI57</f>
        <v>0</v>
      </c>
      <c r="BJ56" s="586">
        <f>BJ57</f>
        <v>0</v>
      </c>
      <c r="BK56" s="586">
        <f>BK57</f>
        <v>0</v>
      </c>
      <c r="BL56" s="586">
        <f>BL57</f>
        <v>0</v>
      </c>
      <c r="BM56" s="586">
        <f>BM57</f>
        <v>0</v>
      </c>
      <c r="BN56" s="586">
        <f>BN57</f>
        <v>0</v>
      </c>
      <c r="BO56" s="585">
        <f>Table3[[#This Row], [je58]]+Table3[[#This Row], [je59]]+Table3[[#This Row], [je60]]+Table3[[#This Row], [je61]]</f>
        <v>0</v>
      </c>
      <c r="BP56" s="586">
        <f>BP57</f>
        <v>0</v>
      </c>
      <c r="BQ56" s="586">
        <f>BQ57</f>
        <v>0</v>
      </c>
      <c r="BR56" s="586">
        <f>BR57</f>
        <v>0</v>
      </c>
      <c r="BS56" s="586">
        <f>BS57</f>
        <v>0</v>
      </c>
      <c r="BT56" s="585">
        <f>SUM(Table3[[#This Row], [je63]]:Table3[[#This Row], [je74]])</f>
        <v>0</v>
      </c>
      <c r="BU56" s="586">
        <f>BU57</f>
        <v>0</v>
      </c>
      <c r="BV56" s="586">
        <f>BV57</f>
        <v>0</v>
      </c>
      <c r="BW56" s="586">
        <f>BW57</f>
        <v>0</v>
      </c>
      <c r="BX56" s="586">
        <f>BX57</f>
        <v>0</v>
      </c>
      <c r="BY56" s="586">
        <f>BY57</f>
        <v>0</v>
      </c>
      <c r="BZ56" s="586">
        <f>BZ57</f>
        <v>0</v>
      </c>
      <c r="CA56" s="586">
        <f>CA57</f>
        <v>0</v>
      </c>
      <c r="CB56" s="586">
        <f>CB57</f>
        <v>0</v>
      </c>
      <c r="CC56" s="586">
        <f>CC57</f>
        <v>0</v>
      </c>
      <c r="CD56" s="586">
        <f>CD57</f>
        <v>0</v>
      </c>
      <c r="CE56" s="586">
        <f>CE57</f>
        <v>0</v>
      </c>
      <c r="CF56" s="586">
        <f>CF57</f>
        <v>0</v>
      </c>
      <c r="CG56" s="585">
        <f>SUM(Table3[[#This Row], [je76]]:Table3[[#This Row], [je91]])</f>
        <v>331665</v>
      </c>
      <c r="CH56" s="586">
        <f>CH57</f>
        <v>0</v>
      </c>
      <c r="CI56" s="586">
        <f>CI57</f>
        <v>60000</v>
      </c>
      <c r="CJ56" s="586">
        <f>CJ57</f>
        <v>271665</v>
      </c>
      <c r="CK56" s="586">
        <f>CK57</f>
        <v>0</v>
      </c>
      <c r="CL56" s="586">
        <f>CL57</f>
        <v>0</v>
      </c>
      <c r="CM56" s="586">
        <f>CM57</f>
        <v>0</v>
      </c>
      <c r="CN56" s="586">
        <f>CN57</f>
        <v>0</v>
      </c>
      <c r="CO56" s="586">
        <f>CO57</f>
        <v>0</v>
      </c>
      <c r="CP56" s="586">
        <f>CP57</f>
        <v>0</v>
      </c>
      <c r="CQ56" s="586">
        <f>CQ57</f>
        <v>0</v>
      </c>
      <c r="CR56" s="586">
        <f>CR57</f>
        <v>0</v>
      </c>
      <c r="CS56" s="586">
        <f>CS57</f>
        <v>0</v>
      </c>
      <c r="CT56" s="586">
        <f>CT57</f>
        <v>0</v>
      </c>
      <c r="CU56" s="586">
        <f>CU57</f>
        <v>0</v>
      </c>
      <c r="CV56" s="586">
        <f>CV57</f>
        <v>0</v>
      </c>
      <c r="CW56" s="586">
        <f>CW57</f>
        <v>0</v>
      </c>
      <c r="CX56" s="585">
        <f>Table3[[#This Row], [je93]]+Table3[[#This Row], [je94]]</f>
        <v>0</v>
      </c>
      <c r="CY56" s="586">
        <f>CY57</f>
        <v>0</v>
      </c>
      <c r="CZ56" s="586">
        <f>CZ57</f>
        <v>0</v>
      </c>
      <c r="DA56" s="585">
        <f>Table3[[#This Row], [je96]]+Table3[[#This Row], [je97]]+Table3[[#This Row], [je98]]+Table3[[#This Row], [je99]]+Table3[[#This Row], [je100]]</f>
        <v>0</v>
      </c>
      <c r="DB56" s="586">
        <f>DB57</f>
        <v>0</v>
      </c>
      <c r="DC56" s="586">
        <f>DC57</f>
        <v>0</v>
      </c>
      <c r="DD56" s="586">
        <f>DD57</f>
        <v>0</v>
      </c>
      <c r="DE56" s="586">
        <f>DE57</f>
        <v>0</v>
      </c>
      <c r="DF56" s="586">
        <f>DF57</f>
        <v>0</v>
      </c>
      <c r="DG56" s="585">
        <f>Table3[[#This Row], [je102]]+Table3[[#This Row], [je103]]+Table3[[#This Row], [je104]]</f>
        <v>0</v>
      </c>
      <c r="DH56" s="586">
        <f>DH57</f>
        <v>0</v>
      </c>
      <c r="DI56" s="586">
        <f>DI57</f>
        <v>0</v>
      </c>
      <c r="DJ56" s="586">
        <f>DJ57</f>
        <v>0</v>
      </c>
      <c r="DK56" s="585">
        <f>Table3[[#This Row], [je106]]+Table3[[#This Row], [je107]]+Table3[[#This Row], [je108]]+Table3[[#This Row], [je109]]+Table3[[#This Row], [je110]]</f>
        <v>0</v>
      </c>
      <c r="DL56" s="586">
        <f>DL57</f>
        <v>0</v>
      </c>
      <c r="DM56" s="586">
        <f>DM57</f>
        <v>0</v>
      </c>
      <c r="DN56" s="586">
        <f>DN57</f>
        <v>0</v>
      </c>
      <c r="DO56" s="586">
        <f>DO57</f>
        <v>0</v>
      </c>
      <c r="DP56" s="587">
        <f>DP57</f>
        <v>0</v>
      </c>
    </row>
    <row customHeight="1" ht="22.5">
      <c r="A57" s="588" t="s">
        <v>314</v>
      </c>
      <c r="B57" s="590"/>
      <c r="C57" s="590"/>
      <c r="D57" s="648" t="s">
        <v>602</v>
      </c>
      <c r="E57" s="648" t="s">
        <v>603</v>
      </c>
      <c r="F57" s="648" t="s">
        <v>502</v>
      </c>
      <c r="G57" s="648" t="s">
        <v>604</v>
      </c>
      <c r="H57" s="648" t="s">
        <v>605</v>
      </c>
      <c r="I57" s="648" t="s">
        <v>505</v>
      </c>
      <c r="J57" s="649" t="s">
        <v>22</v>
      </c>
      <c r="K57" s="585">
        <f>Table3[[#This Row], [je2]]+Table3[[#This Row], [je16]]+Table3[[#This Row], [je44]]+Table3[[#This Row], [je57]]+Table3[[#This Row], [je62]]+Table3[[#This Row], [je75]]+Table3[[#This Row], [je92]]+Table3[[#This Row], [je95]]+Table3[[#This Row], [je101]]+Table3[[#This Row], [je105]]</f>
        <v>443247</v>
      </c>
      <c r="L57" s="585">
        <f>SUM(Table3[[#This Row], [je3]]:Table3[[#This Row], [je15]])</f>
        <v>0</v>
      </c>
      <c r="M57" s="591">
        <v>0</v>
      </c>
      <c r="N57" s="591">
        <v>0</v>
      </c>
      <c r="O57" s="591">
        <v>0</v>
      </c>
      <c r="P57" s="591">
        <v>0</v>
      </c>
      <c r="Q57" s="591">
        <v>0</v>
      </c>
      <c r="R57" s="591">
        <v>0</v>
      </c>
      <c r="S57" s="591">
        <v>0</v>
      </c>
      <c r="T57" s="591">
        <v>0</v>
      </c>
      <c r="U57" s="591">
        <v>0</v>
      </c>
      <c r="V57" s="591">
        <v>0</v>
      </c>
      <c r="W57" s="591">
        <v>0</v>
      </c>
      <c r="X57" s="591">
        <v>0</v>
      </c>
      <c r="Y57" s="591">
        <v>0</v>
      </c>
      <c r="Z57" s="585">
        <f>SUM(Table3[[#This Row], [je17]]:Table3[[#This Row], [je43]])</f>
        <v>111582</v>
      </c>
      <c r="AA57" s="591">
        <v>0</v>
      </c>
      <c r="AB57" s="591">
        <v>0</v>
      </c>
      <c r="AC57" s="591">
        <v>0</v>
      </c>
      <c r="AD57" s="591">
        <v>0</v>
      </c>
      <c r="AE57" s="591">
        <v>0</v>
      </c>
      <c r="AF57" s="591">
        <v>0</v>
      </c>
      <c r="AG57" s="591">
        <v>0</v>
      </c>
      <c r="AH57" s="591">
        <v>0</v>
      </c>
      <c r="AI57" s="591">
        <v>0</v>
      </c>
      <c r="AJ57" s="591">
        <v>0</v>
      </c>
      <c r="AK57" s="591">
        <v>0</v>
      </c>
      <c r="AL57" s="591">
        <v>0</v>
      </c>
      <c r="AM57" s="591">
        <v>0</v>
      </c>
      <c r="AN57" s="591">
        <v>0</v>
      </c>
      <c r="AO57" s="591">
        <v>3720</v>
      </c>
      <c r="AP57" s="591">
        <v>0</v>
      </c>
      <c r="AQ57" s="591">
        <v>0</v>
      </c>
      <c r="AR57" s="591">
        <v>0</v>
      </c>
      <c r="AS57" s="591">
        <v>0</v>
      </c>
      <c r="AT57" s="591">
        <v>0</v>
      </c>
      <c r="AU57" s="591">
        <v>0</v>
      </c>
      <c r="AV57" s="591">
        <v>0</v>
      </c>
      <c r="AW57" s="591">
        <v>0</v>
      </c>
      <c r="AX57" s="591">
        <v>0</v>
      </c>
      <c r="AY57" s="591">
        <v>0</v>
      </c>
      <c r="AZ57" s="591">
        <v>0</v>
      </c>
      <c r="BA57" s="591">
        <v>107862</v>
      </c>
      <c r="BB57" s="585">
        <f>SUM(Table3[[#This Row], [je45]]:Table3[[#This Row], [je56]])</f>
        <v>0</v>
      </c>
      <c r="BC57" s="591">
        <v>0</v>
      </c>
      <c r="BD57" s="591">
        <v>0</v>
      </c>
      <c r="BE57" s="591">
        <v>0</v>
      </c>
      <c r="BF57" s="591">
        <v>0</v>
      </c>
      <c r="BG57" s="591">
        <v>0</v>
      </c>
      <c r="BH57" s="591">
        <v>0</v>
      </c>
      <c r="BI57" s="591">
        <v>0</v>
      </c>
      <c r="BJ57" s="591">
        <v>0</v>
      </c>
      <c r="BK57" s="591">
        <v>0</v>
      </c>
      <c r="BL57" s="591">
        <v>0</v>
      </c>
      <c r="BM57" s="591">
        <v>0</v>
      </c>
      <c r="BN57" s="591">
        <v>0</v>
      </c>
      <c r="BO57" s="585">
        <f>Table3[[#This Row], [je58]]+Table3[[#This Row], [je59]]+Table3[[#This Row], [je60]]+Table3[[#This Row], [je61]]</f>
        <v>0</v>
      </c>
      <c r="BP57" s="591">
        <v>0</v>
      </c>
      <c r="BQ57" s="591">
        <v>0</v>
      </c>
      <c r="BR57" s="591">
        <v>0</v>
      </c>
      <c r="BS57" s="591">
        <v>0</v>
      </c>
      <c r="BT57" s="585">
        <f>SUM(Table3[[#This Row], [je63]]:Table3[[#This Row], [je74]])</f>
        <v>0</v>
      </c>
      <c r="BU57" s="591">
        <v>0</v>
      </c>
      <c r="BV57" s="591">
        <v>0</v>
      </c>
      <c r="BW57" s="591">
        <v>0</v>
      </c>
      <c r="BX57" s="591">
        <v>0</v>
      </c>
      <c r="BY57" s="591">
        <v>0</v>
      </c>
      <c r="BZ57" s="591">
        <v>0</v>
      </c>
      <c r="CA57" s="591">
        <v>0</v>
      </c>
      <c r="CB57" s="591">
        <v>0</v>
      </c>
      <c r="CC57" s="591">
        <v>0</v>
      </c>
      <c r="CD57" s="591">
        <v>0</v>
      </c>
      <c r="CE57" s="591">
        <v>0</v>
      </c>
      <c r="CF57" s="591">
        <v>0</v>
      </c>
      <c r="CG57" s="585">
        <f>SUM(Table3[[#This Row], [je76]]:Table3[[#This Row], [je91]])</f>
        <v>331665</v>
      </c>
      <c r="CH57" s="591">
        <v>0</v>
      </c>
      <c r="CI57" s="591">
        <v>60000</v>
      </c>
      <c r="CJ57" s="591">
        <v>271665</v>
      </c>
      <c r="CK57" s="591">
        <v>0</v>
      </c>
      <c r="CL57" s="591">
        <v>0</v>
      </c>
      <c r="CM57" s="591">
        <v>0</v>
      </c>
      <c r="CN57" s="591">
        <v>0</v>
      </c>
      <c r="CO57" s="591">
        <v>0</v>
      </c>
      <c r="CP57" s="591">
        <v>0</v>
      </c>
      <c r="CQ57" s="591">
        <v>0</v>
      </c>
      <c r="CR57" s="591">
        <v>0</v>
      </c>
      <c r="CS57" s="591">
        <v>0</v>
      </c>
      <c r="CT57" s="591">
        <v>0</v>
      </c>
      <c r="CU57" s="591">
        <v>0</v>
      </c>
      <c r="CV57" s="591">
        <v>0</v>
      </c>
      <c r="CW57" s="591">
        <v>0</v>
      </c>
      <c r="CX57" s="585">
        <f>Table3[[#This Row], [je93]]+Table3[[#This Row], [je94]]</f>
        <v>0</v>
      </c>
      <c r="CY57" s="591">
        <v>0</v>
      </c>
      <c r="CZ57" s="591">
        <v>0</v>
      </c>
      <c r="DA57" s="585">
        <f>Table3[[#This Row], [je96]]+Table3[[#This Row], [je97]]+Table3[[#This Row], [je98]]+Table3[[#This Row], [je99]]+Table3[[#This Row], [je100]]</f>
        <v>0</v>
      </c>
      <c r="DB57" s="591">
        <v>0</v>
      </c>
      <c r="DC57" s="591">
        <v>0</v>
      </c>
      <c r="DD57" s="591">
        <v>0</v>
      </c>
      <c r="DE57" s="591">
        <v>0</v>
      </c>
      <c r="DF57" s="591">
        <v>0</v>
      </c>
      <c r="DG57" s="585">
        <f>Table3[[#This Row], [je102]]+Table3[[#This Row], [je103]]+Table3[[#This Row], [je104]]</f>
        <v>0</v>
      </c>
      <c r="DH57" s="591">
        <v>0</v>
      </c>
      <c r="DI57" s="591">
        <v>0</v>
      </c>
      <c r="DJ57" s="591">
        <v>0</v>
      </c>
      <c r="DK57" s="585">
        <f>Table3[[#This Row], [je106]]+Table3[[#This Row], [je107]]+Table3[[#This Row], [je108]]+Table3[[#This Row], [je109]]+Table3[[#This Row], [je110]]</f>
        <v>0</v>
      </c>
      <c r="DL57" s="591">
        <v>0</v>
      </c>
      <c r="DM57" s="591">
        <v>0</v>
      </c>
      <c r="DN57" s="591">
        <v>0</v>
      </c>
      <c r="DO57" s="591">
        <v>0</v>
      </c>
      <c r="DP57" s="593">
        <v>0</v>
      </c>
    </row>
    <row customHeight="1" ht="22.5">
      <c r="A58" s="582" t="s">
        <v>322</v>
      </c>
      <c r="B58" s="584"/>
      <c r="C58" s="584"/>
      <c r="D58" s="646" t="s">
        <v>323</v>
      </c>
      <c r="E58" s="646"/>
      <c r="F58" s="646" t="s">
        <v>22</v>
      </c>
      <c r="G58" s="646"/>
      <c r="H58" s="646"/>
      <c r="I58" s="646" t="s">
        <v>22</v>
      </c>
      <c r="J58" s="647" t="s">
        <v>22</v>
      </c>
      <c r="K58" s="585">
        <f>Table3[[#This Row], [je2]]+Table3[[#This Row], [je16]]+Table3[[#This Row], [je44]]+Table3[[#This Row], [je57]]+Table3[[#This Row], [je62]]+Table3[[#This Row], [je75]]+Table3[[#This Row], [je92]]+Table3[[#This Row], [je95]]+Table3[[#This Row], [je101]]+Table3[[#This Row], [je105]]</f>
        <v>39646932.85</v>
      </c>
      <c r="L58" s="585">
        <f>SUM(Table3[[#This Row], [je3]]:Table3[[#This Row], [je15]])</f>
        <v>140824.8</v>
      </c>
      <c r="M58" s="586">
        <f>M59+M63</f>
        <v>0</v>
      </c>
      <c r="N58" s="586">
        <f>N59+N63</f>
        <v>0</v>
      </c>
      <c r="O58" s="586">
        <f>O59+O63</f>
        <v>0</v>
      </c>
      <c r="P58" s="586">
        <f>P59+P63</f>
        <v>0</v>
      </c>
      <c r="Q58" s="586">
        <f>Q59+Q63</f>
        <v>0</v>
      </c>
      <c r="R58" s="586">
        <f>R59+R63</f>
        <v>0</v>
      </c>
      <c r="S58" s="586">
        <f>S59+S63</f>
        <v>0</v>
      </c>
      <c r="T58" s="586">
        <f>T59+T63</f>
        <v>0</v>
      </c>
      <c r="U58" s="586">
        <f>U59+U63</f>
        <v>0</v>
      </c>
      <c r="V58" s="586">
        <f>V59+V63</f>
        <v>0</v>
      </c>
      <c r="W58" s="586">
        <f>W59+W63</f>
        <v>0</v>
      </c>
      <c r="X58" s="586">
        <f>X59+X63</f>
        <v>0</v>
      </c>
      <c r="Y58" s="586">
        <f>Y59+Y63</f>
        <v>140824.8</v>
      </c>
      <c r="Z58" s="585">
        <f>SUM(Table3[[#This Row], [je17]]:Table3[[#This Row], [je43]])</f>
        <v>1938.38</v>
      </c>
      <c r="AA58" s="586">
        <f>AA59+AA63</f>
        <v>0</v>
      </c>
      <c r="AB58" s="586">
        <f>AB59+AB63</f>
        <v>0</v>
      </c>
      <c r="AC58" s="586">
        <f>AC59+AC63</f>
        <v>0</v>
      </c>
      <c r="AD58" s="586">
        <f>AD59+AD63</f>
        <v>0</v>
      </c>
      <c r="AE58" s="586">
        <f>AE59+AE63</f>
        <v>0</v>
      </c>
      <c r="AF58" s="586">
        <f>AF59+AF63</f>
        <v>0</v>
      </c>
      <c r="AG58" s="586">
        <f>AG59+AG63</f>
        <v>0</v>
      </c>
      <c r="AH58" s="586">
        <f>AH59+AH63</f>
        <v>0</v>
      </c>
      <c r="AI58" s="586">
        <f>AI59+AI63</f>
        <v>0</v>
      </c>
      <c r="AJ58" s="586">
        <f>AJ59+AJ63</f>
        <v>0</v>
      </c>
      <c r="AK58" s="586">
        <f>AK59+AK63</f>
        <v>0</v>
      </c>
      <c r="AL58" s="586">
        <f>AL59+AL63</f>
        <v>0</v>
      </c>
      <c r="AM58" s="586">
        <f>AM59+AM63</f>
        <v>0</v>
      </c>
      <c r="AN58" s="586">
        <f>AN59+AN63</f>
        <v>0</v>
      </c>
      <c r="AO58" s="586">
        <f>AO59+AO63</f>
        <v>0</v>
      </c>
      <c r="AP58" s="586">
        <f>AP59+AP63</f>
        <v>0</v>
      </c>
      <c r="AQ58" s="586">
        <f>AQ59+AQ63</f>
        <v>0</v>
      </c>
      <c r="AR58" s="586">
        <f>AR59+AR63</f>
        <v>0</v>
      </c>
      <c r="AS58" s="586">
        <f>AS59+AS63</f>
        <v>0</v>
      </c>
      <c r="AT58" s="586">
        <f>AT59+AT63</f>
        <v>0</v>
      </c>
      <c r="AU58" s="586">
        <f>AU59+AU63</f>
        <v>0</v>
      </c>
      <c r="AV58" s="586">
        <f>AV59+AV63</f>
        <v>0</v>
      </c>
      <c r="AW58" s="586">
        <f>AW59+AW63</f>
        <v>0</v>
      </c>
      <c r="AX58" s="586">
        <f>AX59+AX63</f>
        <v>0</v>
      </c>
      <c r="AY58" s="586">
        <f>AY59+AY63</f>
        <v>0</v>
      </c>
      <c r="AZ58" s="586">
        <f>AZ59+AZ63</f>
        <v>0</v>
      </c>
      <c r="BA58" s="586">
        <f>BA59+BA63</f>
        <v>1938.38</v>
      </c>
      <c r="BB58" s="585">
        <f>SUM(Table3[[#This Row], [je45]]:Table3[[#This Row], [je56]])</f>
        <v>0</v>
      </c>
      <c r="BC58" s="586">
        <f>BC59+BC63</f>
        <v>0</v>
      </c>
      <c r="BD58" s="586">
        <f>BD59+BD63</f>
        <v>0</v>
      </c>
      <c r="BE58" s="586">
        <f>BE59+BE63</f>
        <v>0</v>
      </c>
      <c r="BF58" s="586">
        <f>BF59+BF63</f>
        <v>0</v>
      </c>
      <c r="BG58" s="586">
        <f>BG59+BG63</f>
        <v>0</v>
      </c>
      <c r="BH58" s="586">
        <f>BH59+BH63</f>
        <v>0</v>
      </c>
      <c r="BI58" s="586">
        <f>BI59+BI63</f>
        <v>0</v>
      </c>
      <c r="BJ58" s="586">
        <f>BJ59+BJ63</f>
        <v>0</v>
      </c>
      <c r="BK58" s="586">
        <f>BK59+BK63</f>
        <v>0</v>
      </c>
      <c r="BL58" s="586">
        <f>BL59+BL63</f>
        <v>0</v>
      </c>
      <c r="BM58" s="586">
        <f>BM59+BM63</f>
        <v>0</v>
      </c>
      <c r="BN58" s="586">
        <f>BN59+BN63</f>
        <v>0</v>
      </c>
      <c r="BO58" s="585">
        <f>Table3[[#This Row], [je58]]+Table3[[#This Row], [je59]]+Table3[[#This Row], [je60]]+Table3[[#This Row], [je61]]</f>
        <v>0</v>
      </c>
      <c r="BP58" s="586">
        <f>BP59+BP63</f>
        <v>0</v>
      </c>
      <c r="BQ58" s="586">
        <f>BQ59+BQ63</f>
        <v>0</v>
      </c>
      <c r="BR58" s="586">
        <f>BR59+BR63</f>
        <v>0</v>
      </c>
      <c r="BS58" s="586">
        <f>BS59+BS63</f>
        <v>0</v>
      </c>
      <c r="BT58" s="585">
        <f>SUM(Table3[[#This Row], [je63]]:Table3[[#This Row], [je74]])</f>
        <v>0</v>
      </c>
      <c r="BU58" s="586">
        <f>BU59+BU63</f>
        <v>0</v>
      </c>
      <c r="BV58" s="586">
        <f>BV59+BV63</f>
        <v>0</v>
      </c>
      <c r="BW58" s="586">
        <f>BW59+BW63</f>
        <v>0</v>
      </c>
      <c r="BX58" s="586">
        <f>BX59+BX63</f>
        <v>0</v>
      </c>
      <c r="BY58" s="586">
        <f>BY59+BY63</f>
        <v>0</v>
      </c>
      <c r="BZ58" s="586">
        <f>BZ59+BZ63</f>
        <v>0</v>
      </c>
      <c r="CA58" s="586">
        <f>CA59+CA63</f>
        <v>0</v>
      </c>
      <c r="CB58" s="586">
        <f>CB59+CB63</f>
        <v>0</v>
      </c>
      <c r="CC58" s="586">
        <f>CC59+CC63</f>
        <v>0</v>
      </c>
      <c r="CD58" s="586">
        <f>CD59+CD63</f>
        <v>0</v>
      </c>
      <c r="CE58" s="586">
        <f>CE59+CE63</f>
        <v>0</v>
      </c>
      <c r="CF58" s="586">
        <f>CF59+CF63</f>
        <v>0</v>
      </c>
      <c r="CG58" s="585">
        <f>SUM(Table3[[#This Row], [je76]]:Table3[[#This Row], [je91]])</f>
        <v>10621328.53</v>
      </c>
      <c r="CH58" s="586">
        <f>CH59+CH63</f>
        <v>0</v>
      </c>
      <c r="CI58" s="586">
        <f>CI59+CI63</f>
        <v>0</v>
      </c>
      <c r="CJ58" s="586">
        <f>CJ59+CJ63</f>
        <v>0</v>
      </c>
      <c r="CK58" s="586">
        <f>CK59+CK63</f>
        <v>10621328.53</v>
      </c>
      <c r="CL58" s="586">
        <f>CL59+CL63</f>
        <v>0</v>
      </c>
      <c r="CM58" s="586">
        <f>CM59+CM63</f>
        <v>0</v>
      </c>
      <c r="CN58" s="586">
        <f>CN59+CN63</f>
        <v>0</v>
      </c>
      <c r="CO58" s="586">
        <f>CO59+CO63</f>
        <v>0</v>
      </c>
      <c r="CP58" s="586">
        <f>CP59+CP63</f>
        <v>0</v>
      </c>
      <c r="CQ58" s="586">
        <f>CQ59+CQ63</f>
        <v>0</v>
      </c>
      <c r="CR58" s="586">
        <f>CR59+CR63</f>
        <v>0</v>
      </c>
      <c r="CS58" s="586">
        <f>CS59+CS63</f>
        <v>0</v>
      </c>
      <c r="CT58" s="586">
        <f>CT59+CT63</f>
        <v>0</v>
      </c>
      <c r="CU58" s="586">
        <f>CU59+CU63</f>
        <v>0</v>
      </c>
      <c r="CV58" s="586">
        <f>CV59+CV63</f>
        <v>0</v>
      </c>
      <c r="CW58" s="586">
        <f>CW59+CW63</f>
        <v>0</v>
      </c>
      <c r="CX58" s="585">
        <f>Table3[[#This Row], [je93]]+Table3[[#This Row], [je94]]</f>
        <v>0</v>
      </c>
      <c r="CY58" s="586">
        <f>CY59+CY63</f>
        <v>0</v>
      </c>
      <c r="CZ58" s="586">
        <f>CZ59+CZ63</f>
        <v>0</v>
      </c>
      <c r="DA58" s="585">
        <f>Table3[[#This Row], [je96]]+Table3[[#This Row], [je97]]+Table3[[#This Row], [je98]]+Table3[[#This Row], [je99]]+Table3[[#This Row], [je100]]</f>
        <v>28882841.14</v>
      </c>
      <c r="DB58" s="586">
        <f>DB59+DB63</f>
        <v>0</v>
      </c>
      <c r="DC58" s="586">
        <f>DC59+DC63</f>
        <v>0</v>
      </c>
      <c r="DD58" s="586">
        <f>DD59+DD63</f>
        <v>0</v>
      </c>
      <c r="DE58" s="586">
        <f>DE59+DE63</f>
        <v>0</v>
      </c>
      <c r="DF58" s="586">
        <f>DF59+DF63</f>
        <v>28882841.14</v>
      </c>
      <c r="DG58" s="585">
        <f>Table3[[#This Row], [je102]]+Table3[[#This Row], [je103]]+Table3[[#This Row], [je104]]</f>
        <v>0</v>
      </c>
      <c r="DH58" s="586">
        <f>DH59+DH63</f>
        <v>0</v>
      </c>
      <c r="DI58" s="586">
        <f>DI59+DI63</f>
        <v>0</v>
      </c>
      <c r="DJ58" s="586">
        <f>DJ59+DJ63</f>
        <v>0</v>
      </c>
      <c r="DK58" s="585">
        <f>Table3[[#This Row], [je106]]+Table3[[#This Row], [je107]]+Table3[[#This Row], [je108]]+Table3[[#This Row], [je109]]+Table3[[#This Row], [je110]]</f>
        <v>0</v>
      </c>
      <c r="DL58" s="586">
        <f>DL59+DL63</f>
        <v>0</v>
      </c>
      <c r="DM58" s="586">
        <f>DM59+DM63</f>
        <v>0</v>
      </c>
      <c r="DN58" s="586">
        <f>DN59+DN63</f>
        <v>0</v>
      </c>
      <c r="DO58" s="586">
        <f>DO59+DO63</f>
        <v>0</v>
      </c>
      <c r="DP58" s="587">
        <f>DP59+DP63</f>
        <v>0</v>
      </c>
    </row>
    <row customHeight="1" ht="22.5">
      <c r="A59" s="582" t="s">
        <v>324</v>
      </c>
      <c r="B59" s="584"/>
      <c r="C59" s="584"/>
      <c r="D59" s="646" t="s">
        <v>325</v>
      </c>
      <c r="E59" s="646"/>
      <c r="F59" s="646" t="s">
        <v>22</v>
      </c>
      <c r="G59" s="646"/>
      <c r="H59" s="646"/>
      <c r="I59" s="646" t="s">
        <v>22</v>
      </c>
      <c r="J59" s="647" t="s">
        <v>22</v>
      </c>
      <c r="K59" s="585">
        <f>Table3[[#This Row], [je2]]+Table3[[#This Row], [je16]]+Table3[[#This Row], [je44]]+Table3[[#This Row], [je57]]+Table3[[#This Row], [je62]]+Table3[[#This Row], [je75]]+Table3[[#This Row], [je92]]+Table3[[#This Row], [je95]]+Table3[[#This Row], [je101]]+Table3[[#This Row], [je105]]</f>
        <v>10621328.53</v>
      </c>
      <c r="L59" s="585">
        <f>SUM(Table3[[#This Row], [je3]]:Table3[[#This Row], [je15]])</f>
        <v>0</v>
      </c>
      <c r="M59" s="586">
        <f>M60</f>
        <v>0</v>
      </c>
      <c r="N59" s="586">
        <f>N60</f>
        <v>0</v>
      </c>
      <c r="O59" s="586">
        <f>O60</f>
        <v>0</v>
      </c>
      <c r="P59" s="586">
        <f>P60</f>
        <v>0</v>
      </c>
      <c r="Q59" s="586">
        <f>Q60</f>
        <v>0</v>
      </c>
      <c r="R59" s="586">
        <f>R60</f>
        <v>0</v>
      </c>
      <c r="S59" s="586">
        <f>S60</f>
        <v>0</v>
      </c>
      <c r="T59" s="586">
        <f>T60</f>
        <v>0</v>
      </c>
      <c r="U59" s="586">
        <f>U60</f>
        <v>0</v>
      </c>
      <c r="V59" s="586">
        <f>V60</f>
        <v>0</v>
      </c>
      <c r="W59" s="586">
        <f>W60</f>
        <v>0</v>
      </c>
      <c r="X59" s="586">
        <f>X60</f>
        <v>0</v>
      </c>
      <c r="Y59" s="586">
        <f>Y60</f>
        <v>0</v>
      </c>
      <c r="Z59" s="585">
        <f>SUM(Table3[[#This Row], [je17]]:Table3[[#This Row], [je43]])</f>
        <v>0</v>
      </c>
      <c r="AA59" s="586">
        <f>AA60</f>
        <v>0</v>
      </c>
      <c r="AB59" s="586">
        <f>AB60</f>
        <v>0</v>
      </c>
      <c r="AC59" s="586">
        <f>AC60</f>
        <v>0</v>
      </c>
      <c r="AD59" s="586">
        <f>AD60</f>
        <v>0</v>
      </c>
      <c r="AE59" s="586">
        <f>AE60</f>
        <v>0</v>
      </c>
      <c r="AF59" s="586">
        <f>AF60</f>
        <v>0</v>
      </c>
      <c r="AG59" s="586">
        <f>AG60</f>
        <v>0</v>
      </c>
      <c r="AH59" s="586">
        <f>AH60</f>
        <v>0</v>
      </c>
      <c r="AI59" s="586">
        <f>AI60</f>
        <v>0</v>
      </c>
      <c r="AJ59" s="586">
        <f>AJ60</f>
        <v>0</v>
      </c>
      <c r="AK59" s="586">
        <f>AK60</f>
        <v>0</v>
      </c>
      <c r="AL59" s="586">
        <f>AL60</f>
        <v>0</v>
      </c>
      <c r="AM59" s="586">
        <f>AM60</f>
        <v>0</v>
      </c>
      <c r="AN59" s="586">
        <f>AN60</f>
        <v>0</v>
      </c>
      <c r="AO59" s="586">
        <f>AO60</f>
        <v>0</v>
      </c>
      <c r="AP59" s="586">
        <f>AP60</f>
        <v>0</v>
      </c>
      <c r="AQ59" s="586">
        <f>AQ60</f>
        <v>0</v>
      </c>
      <c r="AR59" s="586">
        <f>AR60</f>
        <v>0</v>
      </c>
      <c r="AS59" s="586">
        <f>AS60</f>
        <v>0</v>
      </c>
      <c r="AT59" s="586">
        <f>AT60</f>
        <v>0</v>
      </c>
      <c r="AU59" s="586">
        <f>AU60</f>
        <v>0</v>
      </c>
      <c r="AV59" s="586">
        <f>AV60</f>
        <v>0</v>
      </c>
      <c r="AW59" s="586">
        <f>AW60</f>
        <v>0</v>
      </c>
      <c r="AX59" s="586">
        <f>AX60</f>
        <v>0</v>
      </c>
      <c r="AY59" s="586">
        <f>AY60</f>
        <v>0</v>
      </c>
      <c r="AZ59" s="586">
        <f>AZ60</f>
        <v>0</v>
      </c>
      <c r="BA59" s="586">
        <f>BA60</f>
        <v>0</v>
      </c>
      <c r="BB59" s="585">
        <f>SUM(Table3[[#This Row], [je45]]:Table3[[#This Row], [je56]])</f>
        <v>0</v>
      </c>
      <c r="BC59" s="586">
        <f>BC60</f>
        <v>0</v>
      </c>
      <c r="BD59" s="586">
        <f>BD60</f>
        <v>0</v>
      </c>
      <c r="BE59" s="586">
        <f>BE60</f>
        <v>0</v>
      </c>
      <c r="BF59" s="586">
        <f>BF60</f>
        <v>0</v>
      </c>
      <c r="BG59" s="586">
        <f>BG60</f>
        <v>0</v>
      </c>
      <c r="BH59" s="586">
        <f>BH60</f>
        <v>0</v>
      </c>
      <c r="BI59" s="586">
        <f>BI60</f>
        <v>0</v>
      </c>
      <c r="BJ59" s="586">
        <f>BJ60</f>
        <v>0</v>
      </c>
      <c r="BK59" s="586">
        <f>BK60</f>
        <v>0</v>
      </c>
      <c r="BL59" s="586">
        <f>BL60</f>
        <v>0</v>
      </c>
      <c r="BM59" s="586">
        <f>BM60</f>
        <v>0</v>
      </c>
      <c r="BN59" s="586">
        <f>BN60</f>
        <v>0</v>
      </c>
      <c r="BO59" s="585">
        <f>Table3[[#This Row], [je58]]+Table3[[#This Row], [je59]]+Table3[[#This Row], [je60]]+Table3[[#This Row], [je61]]</f>
        <v>0</v>
      </c>
      <c r="BP59" s="586">
        <f>BP60</f>
        <v>0</v>
      </c>
      <c r="BQ59" s="586">
        <f>BQ60</f>
        <v>0</v>
      </c>
      <c r="BR59" s="586">
        <f>BR60</f>
        <v>0</v>
      </c>
      <c r="BS59" s="586">
        <f>BS60</f>
        <v>0</v>
      </c>
      <c r="BT59" s="585">
        <f>SUM(Table3[[#This Row], [je63]]:Table3[[#This Row], [je74]])</f>
        <v>0</v>
      </c>
      <c r="BU59" s="586">
        <f>BU60</f>
        <v>0</v>
      </c>
      <c r="BV59" s="586">
        <f>BV60</f>
        <v>0</v>
      </c>
      <c r="BW59" s="586">
        <f>BW60</f>
        <v>0</v>
      </c>
      <c r="BX59" s="586">
        <f>BX60</f>
        <v>0</v>
      </c>
      <c r="BY59" s="586">
        <f>BY60</f>
        <v>0</v>
      </c>
      <c r="BZ59" s="586">
        <f>BZ60</f>
        <v>0</v>
      </c>
      <c r="CA59" s="586">
        <f>CA60</f>
        <v>0</v>
      </c>
      <c r="CB59" s="586">
        <f>CB60</f>
        <v>0</v>
      </c>
      <c r="CC59" s="586">
        <f>CC60</f>
        <v>0</v>
      </c>
      <c r="CD59" s="586">
        <f>CD60</f>
        <v>0</v>
      </c>
      <c r="CE59" s="586">
        <f>CE60</f>
        <v>0</v>
      </c>
      <c r="CF59" s="586">
        <f>CF60</f>
        <v>0</v>
      </c>
      <c r="CG59" s="585">
        <f>SUM(Table3[[#This Row], [je76]]:Table3[[#This Row], [je91]])</f>
        <v>10621328.53</v>
      </c>
      <c r="CH59" s="586">
        <f>CH60</f>
        <v>0</v>
      </c>
      <c r="CI59" s="586">
        <f>CI60</f>
        <v>0</v>
      </c>
      <c r="CJ59" s="586">
        <f>CJ60</f>
        <v>0</v>
      </c>
      <c r="CK59" s="586">
        <f>CK60</f>
        <v>10621328.53</v>
      </c>
      <c r="CL59" s="586">
        <f>CL60</f>
        <v>0</v>
      </c>
      <c r="CM59" s="586">
        <f>CM60</f>
        <v>0</v>
      </c>
      <c r="CN59" s="586">
        <f>CN60</f>
        <v>0</v>
      </c>
      <c r="CO59" s="586">
        <f>CO60</f>
        <v>0</v>
      </c>
      <c r="CP59" s="586">
        <f>CP60</f>
        <v>0</v>
      </c>
      <c r="CQ59" s="586">
        <f>CQ60</f>
        <v>0</v>
      </c>
      <c r="CR59" s="586">
        <f>CR60</f>
        <v>0</v>
      </c>
      <c r="CS59" s="586">
        <f>CS60</f>
        <v>0</v>
      </c>
      <c r="CT59" s="586">
        <f>CT60</f>
        <v>0</v>
      </c>
      <c r="CU59" s="586">
        <f>CU60</f>
        <v>0</v>
      </c>
      <c r="CV59" s="586">
        <f>CV60</f>
        <v>0</v>
      </c>
      <c r="CW59" s="586">
        <f>CW60</f>
        <v>0</v>
      </c>
      <c r="CX59" s="585">
        <f>Table3[[#This Row], [je93]]+Table3[[#This Row], [je94]]</f>
        <v>0</v>
      </c>
      <c r="CY59" s="586">
        <f>CY60</f>
        <v>0</v>
      </c>
      <c r="CZ59" s="586">
        <f>CZ60</f>
        <v>0</v>
      </c>
      <c r="DA59" s="585">
        <f>Table3[[#This Row], [je96]]+Table3[[#This Row], [je97]]+Table3[[#This Row], [je98]]+Table3[[#This Row], [je99]]+Table3[[#This Row], [je100]]</f>
        <v>0</v>
      </c>
      <c r="DB59" s="586">
        <f>DB60</f>
        <v>0</v>
      </c>
      <c r="DC59" s="586">
        <f>DC60</f>
        <v>0</v>
      </c>
      <c r="DD59" s="586">
        <f>DD60</f>
        <v>0</v>
      </c>
      <c r="DE59" s="586">
        <f>DE60</f>
        <v>0</v>
      </c>
      <c r="DF59" s="586">
        <f>DF60</f>
        <v>0</v>
      </c>
      <c r="DG59" s="585">
        <f>Table3[[#This Row], [je102]]+Table3[[#This Row], [je103]]+Table3[[#This Row], [je104]]</f>
        <v>0</v>
      </c>
      <c r="DH59" s="586">
        <f>DH60</f>
        <v>0</v>
      </c>
      <c r="DI59" s="586">
        <f>DI60</f>
        <v>0</v>
      </c>
      <c r="DJ59" s="586">
        <f>DJ60</f>
        <v>0</v>
      </c>
      <c r="DK59" s="585">
        <f>Table3[[#This Row], [je106]]+Table3[[#This Row], [je107]]+Table3[[#This Row], [je108]]+Table3[[#This Row], [je109]]+Table3[[#This Row], [je110]]</f>
        <v>0</v>
      </c>
      <c r="DL59" s="586">
        <f>DL60</f>
        <v>0</v>
      </c>
      <c r="DM59" s="586">
        <f>DM60</f>
        <v>0</v>
      </c>
      <c r="DN59" s="586">
        <f>DN60</f>
        <v>0</v>
      </c>
      <c r="DO59" s="586">
        <f>DO60</f>
        <v>0</v>
      </c>
      <c r="DP59" s="587">
        <f>DP60</f>
        <v>0</v>
      </c>
    </row>
    <row customHeight="1" ht="22.5">
      <c r="A60" s="582" t="s">
        <v>326</v>
      </c>
      <c r="B60" s="584"/>
      <c r="C60" s="584"/>
      <c r="D60" s="646" t="s">
        <v>327</v>
      </c>
      <c r="E60" s="646"/>
      <c r="F60" s="646" t="s">
        <v>22</v>
      </c>
      <c r="G60" s="646"/>
      <c r="H60" s="646"/>
      <c r="I60" s="646" t="s">
        <v>22</v>
      </c>
      <c r="J60" s="647" t="s">
        <v>22</v>
      </c>
      <c r="K60" s="585">
        <f>Table3[[#This Row], [je2]]+Table3[[#This Row], [je16]]+Table3[[#This Row], [je44]]+Table3[[#This Row], [je57]]+Table3[[#This Row], [je62]]+Table3[[#This Row], [je75]]+Table3[[#This Row], [je92]]+Table3[[#This Row], [je95]]+Table3[[#This Row], [je101]]+Table3[[#This Row], [je105]]</f>
        <v>10621328.53</v>
      </c>
      <c r="L60" s="585">
        <f>SUM(Table3[[#This Row], [je3]]:Table3[[#This Row], [je15]])</f>
        <v>0</v>
      </c>
      <c r="M60" s="586">
        <f>M61+M62</f>
        <v>0</v>
      </c>
      <c r="N60" s="586">
        <f>N61+N62</f>
        <v>0</v>
      </c>
      <c r="O60" s="586">
        <f>O61+O62</f>
        <v>0</v>
      </c>
      <c r="P60" s="586">
        <f>P61+P62</f>
        <v>0</v>
      </c>
      <c r="Q60" s="586">
        <f>Q61+Q62</f>
        <v>0</v>
      </c>
      <c r="R60" s="586">
        <f>R61+R62</f>
        <v>0</v>
      </c>
      <c r="S60" s="586">
        <f>S61+S62</f>
        <v>0</v>
      </c>
      <c r="T60" s="586">
        <f>T61+T62</f>
        <v>0</v>
      </c>
      <c r="U60" s="586">
        <f>U61+U62</f>
        <v>0</v>
      </c>
      <c r="V60" s="586">
        <f>V61+V62</f>
        <v>0</v>
      </c>
      <c r="W60" s="586">
        <f>W61+W62</f>
        <v>0</v>
      </c>
      <c r="X60" s="586">
        <f>X61+X62</f>
        <v>0</v>
      </c>
      <c r="Y60" s="586">
        <f>Y61+Y62</f>
        <v>0</v>
      </c>
      <c r="Z60" s="585">
        <f>SUM(Table3[[#This Row], [je17]]:Table3[[#This Row], [je43]])</f>
        <v>0</v>
      </c>
      <c r="AA60" s="586">
        <f>AA61+AA62</f>
        <v>0</v>
      </c>
      <c r="AB60" s="586">
        <f>AB61+AB62</f>
        <v>0</v>
      </c>
      <c r="AC60" s="586">
        <f>AC61+AC62</f>
        <v>0</v>
      </c>
      <c r="AD60" s="586">
        <f>AD61+AD62</f>
        <v>0</v>
      </c>
      <c r="AE60" s="586">
        <f>AE61+AE62</f>
        <v>0</v>
      </c>
      <c r="AF60" s="586">
        <f>AF61+AF62</f>
        <v>0</v>
      </c>
      <c r="AG60" s="586">
        <f>AG61+AG62</f>
        <v>0</v>
      </c>
      <c r="AH60" s="586">
        <f>AH61+AH62</f>
        <v>0</v>
      </c>
      <c r="AI60" s="586">
        <f>AI61+AI62</f>
        <v>0</v>
      </c>
      <c r="AJ60" s="586">
        <f>AJ61+AJ62</f>
        <v>0</v>
      </c>
      <c r="AK60" s="586">
        <f>AK61+AK62</f>
        <v>0</v>
      </c>
      <c r="AL60" s="586">
        <f>AL61+AL62</f>
        <v>0</v>
      </c>
      <c r="AM60" s="586">
        <f>AM61+AM62</f>
        <v>0</v>
      </c>
      <c r="AN60" s="586">
        <f>AN61+AN62</f>
        <v>0</v>
      </c>
      <c r="AO60" s="586">
        <f>AO61+AO62</f>
        <v>0</v>
      </c>
      <c r="AP60" s="586">
        <f>AP61+AP62</f>
        <v>0</v>
      </c>
      <c r="AQ60" s="586">
        <f>AQ61+AQ62</f>
        <v>0</v>
      </c>
      <c r="AR60" s="586">
        <f>AR61+AR62</f>
        <v>0</v>
      </c>
      <c r="AS60" s="586">
        <f>AS61+AS62</f>
        <v>0</v>
      </c>
      <c r="AT60" s="586">
        <f>AT61+AT62</f>
        <v>0</v>
      </c>
      <c r="AU60" s="586">
        <f>AU61+AU62</f>
        <v>0</v>
      </c>
      <c r="AV60" s="586">
        <f>AV61+AV62</f>
        <v>0</v>
      </c>
      <c r="AW60" s="586">
        <f>AW61+AW62</f>
        <v>0</v>
      </c>
      <c r="AX60" s="586">
        <f>AX61+AX62</f>
        <v>0</v>
      </c>
      <c r="AY60" s="586">
        <f>AY61+AY62</f>
        <v>0</v>
      </c>
      <c r="AZ60" s="586">
        <f>AZ61+AZ62</f>
        <v>0</v>
      </c>
      <c r="BA60" s="586">
        <f>BA61+BA62</f>
        <v>0</v>
      </c>
      <c r="BB60" s="585">
        <f>SUM(Table3[[#This Row], [je45]]:Table3[[#This Row], [je56]])</f>
        <v>0</v>
      </c>
      <c r="BC60" s="586">
        <f>BC61+BC62</f>
        <v>0</v>
      </c>
      <c r="BD60" s="586">
        <f>BD61+BD62</f>
        <v>0</v>
      </c>
      <c r="BE60" s="586">
        <f>BE61+BE62</f>
        <v>0</v>
      </c>
      <c r="BF60" s="586">
        <f>BF61+BF62</f>
        <v>0</v>
      </c>
      <c r="BG60" s="586">
        <f>BG61+BG62</f>
        <v>0</v>
      </c>
      <c r="BH60" s="586">
        <f>BH61+BH62</f>
        <v>0</v>
      </c>
      <c r="BI60" s="586">
        <f>BI61+BI62</f>
        <v>0</v>
      </c>
      <c r="BJ60" s="586">
        <f>BJ61+BJ62</f>
        <v>0</v>
      </c>
      <c r="BK60" s="586">
        <f>BK61+BK62</f>
        <v>0</v>
      </c>
      <c r="BL60" s="586">
        <f>BL61+BL62</f>
        <v>0</v>
      </c>
      <c r="BM60" s="586">
        <f>BM61+BM62</f>
        <v>0</v>
      </c>
      <c r="BN60" s="586">
        <f>BN61+BN62</f>
        <v>0</v>
      </c>
      <c r="BO60" s="585">
        <f>Table3[[#This Row], [je58]]+Table3[[#This Row], [je59]]+Table3[[#This Row], [je60]]+Table3[[#This Row], [je61]]</f>
        <v>0</v>
      </c>
      <c r="BP60" s="586">
        <f>BP61+BP62</f>
        <v>0</v>
      </c>
      <c r="BQ60" s="586">
        <f>BQ61+BQ62</f>
        <v>0</v>
      </c>
      <c r="BR60" s="586">
        <f>BR61+BR62</f>
        <v>0</v>
      </c>
      <c r="BS60" s="586">
        <f>BS61+BS62</f>
        <v>0</v>
      </c>
      <c r="BT60" s="585">
        <f>SUM(Table3[[#This Row], [je63]]:Table3[[#This Row], [je74]])</f>
        <v>0</v>
      </c>
      <c r="BU60" s="586">
        <f>BU61+BU62</f>
        <v>0</v>
      </c>
      <c r="BV60" s="586">
        <f>BV61+BV62</f>
        <v>0</v>
      </c>
      <c r="BW60" s="586">
        <f>BW61+BW62</f>
        <v>0</v>
      </c>
      <c r="BX60" s="586">
        <f>BX61+BX62</f>
        <v>0</v>
      </c>
      <c r="BY60" s="586">
        <f>BY61+BY62</f>
        <v>0</v>
      </c>
      <c r="BZ60" s="586">
        <f>BZ61+BZ62</f>
        <v>0</v>
      </c>
      <c r="CA60" s="586">
        <f>CA61+CA62</f>
        <v>0</v>
      </c>
      <c r="CB60" s="586">
        <f>CB61+CB62</f>
        <v>0</v>
      </c>
      <c r="CC60" s="586">
        <f>CC61+CC62</f>
        <v>0</v>
      </c>
      <c r="CD60" s="586">
        <f>CD61+CD62</f>
        <v>0</v>
      </c>
      <c r="CE60" s="586">
        <f>CE61+CE62</f>
        <v>0</v>
      </c>
      <c r="CF60" s="586">
        <f>CF61+CF62</f>
        <v>0</v>
      </c>
      <c r="CG60" s="585">
        <f>SUM(Table3[[#This Row], [je76]]:Table3[[#This Row], [je91]])</f>
        <v>10621328.53</v>
      </c>
      <c r="CH60" s="586">
        <f>CH61+CH62</f>
        <v>0</v>
      </c>
      <c r="CI60" s="586">
        <f>CI61+CI62</f>
        <v>0</v>
      </c>
      <c r="CJ60" s="586">
        <f>CJ61+CJ62</f>
        <v>0</v>
      </c>
      <c r="CK60" s="586">
        <f>CK61+CK62</f>
        <v>10621328.53</v>
      </c>
      <c r="CL60" s="586">
        <f>CL61+CL62</f>
        <v>0</v>
      </c>
      <c r="CM60" s="586">
        <f>CM61+CM62</f>
        <v>0</v>
      </c>
      <c r="CN60" s="586">
        <f>CN61+CN62</f>
        <v>0</v>
      </c>
      <c r="CO60" s="586">
        <f>CO61+CO62</f>
        <v>0</v>
      </c>
      <c r="CP60" s="586">
        <f>CP61+CP62</f>
        <v>0</v>
      </c>
      <c r="CQ60" s="586">
        <f>CQ61+CQ62</f>
        <v>0</v>
      </c>
      <c r="CR60" s="586">
        <f>CR61+CR62</f>
        <v>0</v>
      </c>
      <c r="CS60" s="586">
        <f>CS61+CS62</f>
        <v>0</v>
      </c>
      <c r="CT60" s="586">
        <f>CT61+CT62</f>
        <v>0</v>
      </c>
      <c r="CU60" s="586">
        <f>CU61+CU62</f>
        <v>0</v>
      </c>
      <c r="CV60" s="586">
        <f>CV61+CV62</f>
        <v>0</v>
      </c>
      <c r="CW60" s="586">
        <f>CW61+CW62</f>
        <v>0</v>
      </c>
      <c r="CX60" s="585">
        <f>Table3[[#This Row], [je93]]+Table3[[#This Row], [je94]]</f>
        <v>0</v>
      </c>
      <c r="CY60" s="586">
        <f>CY61+CY62</f>
        <v>0</v>
      </c>
      <c r="CZ60" s="586">
        <f>CZ61+CZ62</f>
        <v>0</v>
      </c>
      <c r="DA60" s="585">
        <f>Table3[[#This Row], [je96]]+Table3[[#This Row], [je97]]+Table3[[#This Row], [je98]]+Table3[[#This Row], [je99]]+Table3[[#This Row], [je100]]</f>
        <v>0</v>
      </c>
      <c r="DB60" s="586">
        <f>DB61+DB62</f>
        <v>0</v>
      </c>
      <c r="DC60" s="586">
        <f>DC61+DC62</f>
        <v>0</v>
      </c>
      <c r="DD60" s="586">
        <f>DD61+DD62</f>
        <v>0</v>
      </c>
      <c r="DE60" s="586">
        <f>DE61+DE62</f>
        <v>0</v>
      </c>
      <c r="DF60" s="586">
        <f>DF61+DF62</f>
        <v>0</v>
      </c>
      <c r="DG60" s="585">
        <f>Table3[[#This Row], [je102]]+Table3[[#This Row], [je103]]+Table3[[#This Row], [je104]]</f>
        <v>0</v>
      </c>
      <c r="DH60" s="586">
        <f>DH61+DH62</f>
        <v>0</v>
      </c>
      <c r="DI60" s="586">
        <f>DI61+DI62</f>
        <v>0</v>
      </c>
      <c r="DJ60" s="586">
        <f>DJ61+DJ62</f>
        <v>0</v>
      </c>
      <c r="DK60" s="585">
        <f>Table3[[#This Row], [je106]]+Table3[[#This Row], [je107]]+Table3[[#This Row], [je108]]+Table3[[#This Row], [je109]]+Table3[[#This Row], [je110]]</f>
        <v>0</v>
      </c>
      <c r="DL60" s="586">
        <f>DL61+DL62</f>
        <v>0</v>
      </c>
      <c r="DM60" s="586">
        <f>DM61+DM62</f>
        <v>0</v>
      </c>
      <c r="DN60" s="586">
        <f>DN61+DN62</f>
        <v>0</v>
      </c>
      <c r="DO60" s="586">
        <f>DO61+DO62</f>
        <v>0</v>
      </c>
      <c r="DP60" s="587">
        <f>DP61+DP62</f>
        <v>0</v>
      </c>
    </row>
    <row customHeight="1" ht="22.5">
      <c r="A61" s="588" t="s">
        <v>326</v>
      </c>
      <c r="B61" s="590"/>
      <c r="C61" s="590"/>
      <c r="D61" s="648" t="s">
        <v>606</v>
      </c>
      <c r="E61" s="648" t="s">
        <v>607</v>
      </c>
      <c r="F61" s="648" t="s">
        <v>502</v>
      </c>
      <c r="G61" s="648" t="s">
        <v>608</v>
      </c>
      <c r="H61" s="648" t="s">
        <v>609</v>
      </c>
      <c r="I61" s="648" t="s">
        <v>505</v>
      </c>
      <c r="J61" s="649" t="s">
        <v>22</v>
      </c>
      <c r="K61" s="585">
        <f>Table3[[#This Row], [je2]]+Table3[[#This Row], [je16]]+Table3[[#This Row], [je44]]+Table3[[#This Row], [je57]]+Table3[[#This Row], [je62]]+Table3[[#This Row], [je75]]+Table3[[#This Row], [je92]]+Table3[[#This Row], [je95]]+Table3[[#This Row], [je101]]+Table3[[#This Row], [je105]]</f>
        <v>852800</v>
      </c>
      <c r="L61" s="585">
        <f>SUM(Table3[[#This Row], [je3]]:Table3[[#This Row], [je15]])</f>
        <v>0</v>
      </c>
      <c r="M61" s="591">
        <v>0</v>
      </c>
      <c r="N61" s="591">
        <v>0</v>
      </c>
      <c r="O61" s="591">
        <v>0</v>
      </c>
      <c r="P61" s="591">
        <v>0</v>
      </c>
      <c r="Q61" s="591">
        <v>0</v>
      </c>
      <c r="R61" s="591">
        <v>0</v>
      </c>
      <c r="S61" s="591">
        <v>0</v>
      </c>
      <c r="T61" s="591">
        <v>0</v>
      </c>
      <c r="U61" s="591">
        <v>0</v>
      </c>
      <c r="V61" s="591">
        <v>0</v>
      </c>
      <c r="W61" s="591">
        <v>0</v>
      </c>
      <c r="X61" s="591">
        <v>0</v>
      </c>
      <c r="Y61" s="591">
        <v>0</v>
      </c>
      <c r="Z61" s="585">
        <f>SUM(Table3[[#This Row], [je17]]:Table3[[#This Row], [je43]])</f>
        <v>0</v>
      </c>
      <c r="AA61" s="591">
        <v>0</v>
      </c>
      <c r="AB61" s="591">
        <v>0</v>
      </c>
      <c r="AC61" s="591">
        <v>0</v>
      </c>
      <c r="AD61" s="591">
        <v>0</v>
      </c>
      <c r="AE61" s="591">
        <v>0</v>
      </c>
      <c r="AF61" s="591">
        <v>0</v>
      </c>
      <c r="AG61" s="591">
        <v>0</v>
      </c>
      <c r="AH61" s="591">
        <v>0</v>
      </c>
      <c r="AI61" s="591">
        <v>0</v>
      </c>
      <c r="AJ61" s="591">
        <v>0</v>
      </c>
      <c r="AK61" s="591">
        <v>0</v>
      </c>
      <c r="AL61" s="591">
        <v>0</v>
      </c>
      <c r="AM61" s="591">
        <v>0</v>
      </c>
      <c r="AN61" s="591">
        <v>0</v>
      </c>
      <c r="AO61" s="591">
        <v>0</v>
      </c>
      <c r="AP61" s="591">
        <v>0</v>
      </c>
      <c r="AQ61" s="591">
        <v>0</v>
      </c>
      <c r="AR61" s="591">
        <v>0</v>
      </c>
      <c r="AS61" s="591">
        <v>0</v>
      </c>
      <c r="AT61" s="591">
        <v>0</v>
      </c>
      <c r="AU61" s="591">
        <v>0</v>
      </c>
      <c r="AV61" s="591">
        <v>0</v>
      </c>
      <c r="AW61" s="591">
        <v>0</v>
      </c>
      <c r="AX61" s="591">
        <v>0</v>
      </c>
      <c r="AY61" s="591">
        <v>0</v>
      </c>
      <c r="AZ61" s="591">
        <v>0</v>
      </c>
      <c r="BA61" s="591">
        <v>0</v>
      </c>
      <c r="BB61" s="585">
        <f>SUM(Table3[[#This Row], [je45]]:Table3[[#This Row], [je56]])</f>
        <v>0</v>
      </c>
      <c r="BC61" s="591">
        <v>0</v>
      </c>
      <c r="BD61" s="591">
        <v>0</v>
      </c>
      <c r="BE61" s="591">
        <v>0</v>
      </c>
      <c r="BF61" s="591">
        <v>0</v>
      </c>
      <c r="BG61" s="591">
        <v>0</v>
      </c>
      <c r="BH61" s="591">
        <v>0</v>
      </c>
      <c r="BI61" s="591">
        <v>0</v>
      </c>
      <c r="BJ61" s="591">
        <v>0</v>
      </c>
      <c r="BK61" s="591">
        <v>0</v>
      </c>
      <c r="BL61" s="591">
        <v>0</v>
      </c>
      <c r="BM61" s="591">
        <v>0</v>
      </c>
      <c r="BN61" s="591">
        <v>0</v>
      </c>
      <c r="BO61" s="585">
        <f>Table3[[#This Row], [je58]]+Table3[[#This Row], [je59]]+Table3[[#This Row], [je60]]+Table3[[#This Row], [je61]]</f>
        <v>0</v>
      </c>
      <c r="BP61" s="591">
        <v>0</v>
      </c>
      <c r="BQ61" s="591">
        <v>0</v>
      </c>
      <c r="BR61" s="591">
        <v>0</v>
      </c>
      <c r="BS61" s="591">
        <v>0</v>
      </c>
      <c r="BT61" s="585">
        <f>SUM(Table3[[#This Row], [je63]]:Table3[[#This Row], [je74]])</f>
        <v>0</v>
      </c>
      <c r="BU61" s="591">
        <v>0</v>
      </c>
      <c r="BV61" s="591">
        <v>0</v>
      </c>
      <c r="BW61" s="591">
        <v>0</v>
      </c>
      <c r="BX61" s="591">
        <v>0</v>
      </c>
      <c r="BY61" s="591">
        <v>0</v>
      </c>
      <c r="BZ61" s="591">
        <v>0</v>
      </c>
      <c r="CA61" s="591">
        <v>0</v>
      </c>
      <c r="CB61" s="591">
        <v>0</v>
      </c>
      <c r="CC61" s="591">
        <v>0</v>
      </c>
      <c r="CD61" s="591">
        <v>0</v>
      </c>
      <c r="CE61" s="591">
        <v>0</v>
      </c>
      <c r="CF61" s="591">
        <v>0</v>
      </c>
      <c r="CG61" s="585">
        <f>SUM(Table3[[#This Row], [je76]]:Table3[[#This Row], [je91]])</f>
        <v>852800</v>
      </c>
      <c r="CH61" s="591">
        <v>0</v>
      </c>
      <c r="CI61" s="591">
        <v>0</v>
      </c>
      <c r="CJ61" s="591">
        <v>0</v>
      </c>
      <c r="CK61" s="591">
        <v>852800</v>
      </c>
      <c r="CL61" s="591">
        <v>0</v>
      </c>
      <c r="CM61" s="591">
        <v>0</v>
      </c>
      <c r="CN61" s="591">
        <v>0</v>
      </c>
      <c r="CO61" s="591">
        <v>0</v>
      </c>
      <c r="CP61" s="591">
        <v>0</v>
      </c>
      <c r="CQ61" s="591">
        <v>0</v>
      </c>
      <c r="CR61" s="591">
        <v>0</v>
      </c>
      <c r="CS61" s="591">
        <v>0</v>
      </c>
      <c r="CT61" s="591">
        <v>0</v>
      </c>
      <c r="CU61" s="591">
        <v>0</v>
      </c>
      <c r="CV61" s="591">
        <v>0</v>
      </c>
      <c r="CW61" s="591">
        <v>0</v>
      </c>
      <c r="CX61" s="585">
        <f>Table3[[#This Row], [je93]]+Table3[[#This Row], [je94]]</f>
        <v>0</v>
      </c>
      <c r="CY61" s="591">
        <v>0</v>
      </c>
      <c r="CZ61" s="591">
        <v>0</v>
      </c>
      <c r="DA61" s="585">
        <f>Table3[[#This Row], [je96]]+Table3[[#This Row], [je97]]+Table3[[#This Row], [je98]]+Table3[[#This Row], [je99]]+Table3[[#This Row], [je100]]</f>
        <v>0</v>
      </c>
      <c r="DB61" s="591">
        <v>0</v>
      </c>
      <c r="DC61" s="591">
        <v>0</v>
      </c>
      <c r="DD61" s="591">
        <v>0</v>
      </c>
      <c r="DE61" s="591">
        <v>0</v>
      </c>
      <c r="DF61" s="591">
        <v>0</v>
      </c>
      <c r="DG61" s="585">
        <f>Table3[[#This Row], [je102]]+Table3[[#This Row], [je103]]+Table3[[#This Row], [je104]]</f>
        <v>0</v>
      </c>
      <c r="DH61" s="591">
        <v>0</v>
      </c>
      <c r="DI61" s="591">
        <v>0</v>
      </c>
      <c r="DJ61" s="591">
        <v>0</v>
      </c>
      <c r="DK61" s="585">
        <f>Table3[[#This Row], [je106]]+Table3[[#This Row], [je107]]+Table3[[#This Row], [je108]]+Table3[[#This Row], [je109]]+Table3[[#This Row], [je110]]</f>
        <v>0</v>
      </c>
      <c r="DL61" s="591">
        <v>0</v>
      </c>
      <c r="DM61" s="591">
        <v>0</v>
      </c>
      <c r="DN61" s="591">
        <v>0</v>
      </c>
      <c r="DO61" s="591">
        <v>0</v>
      </c>
      <c r="DP61" s="593">
        <v>0</v>
      </c>
    </row>
    <row customHeight="1" ht="22.5">
      <c r="A62" s="588" t="s">
        <v>326</v>
      </c>
      <c r="B62" s="590"/>
      <c r="C62" s="590"/>
      <c r="D62" s="648" t="s">
        <v>610</v>
      </c>
      <c r="E62" s="648" t="s">
        <v>611</v>
      </c>
      <c r="F62" s="648" t="s">
        <v>502</v>
      </c>
      <c r="G62" s="648" t="s">
        <v>612</v>
      </c>
      <c r="H62" s="648" t="s">
        <v>613</v>
      </c>
      <c r="I62" s="648" t="s">
        <v>505</v>
      </c>
      <c r="J62" s="649" t="s">
        <v>22</v>
      </c>
      <c r="K62" s="585">
        <f>Table3[[#This Row], [je2]]+Table3[[#This Row], [je16]]+Table3[[#This Row], [je44]]+Table3[[#This Row], [je57]]+Table3[[#This Row], [je62]]+Table3[[#This Row], [je75]]+Table3[[#This Row], [je92]]+Table3[[#This Row], [je95]]+Table3[[#This Row], [je101]]+Table3[[#This Row], [je105]]</f>
        <v>9768528.53</v>
      </c>
      <c r="L62" s="585">
        <f>SUM(Table3[[#This Row], [je3]]:Table3[[#This Row], [je15]])</f>
        <v>0</v>
      </c>
      <c r="M62" s="591">
        <v>0</v>
      </c>
      <c r="N62" s="591">
        <v>0</v>
      </c>
      <c r="O62" s="591">
        <v>0</v>
      </c>
      <c r="P62" s="591">
        <v>0</v>
      </c>
      <c r="Q62" s="591">
        <v>0</v>
      </c>
      <c r="R62" s="591">
        <v>0</v>
      </c>
      <c r="S62" s="591">
        <v>0</v>
      </c>
      <c r="T62" s="591">
        <v>0</v>
      </c>
      <c r="U62" s="591">
        <v>0</v>
      </c>
      <c r="V62" s="591">
        <v>0</v>
      </c>
      <c r="W62" s="591">
        <v>0</v>
      </c>
      <c r="X62" s="591">
        <v>0</v>
      </c>
      <c r="Y62" s="591">
        <v>0</v>
      </c>
      <c r="Z62" s="585">
        <f>SUM(Table3[[#This Row], [je17]]:Table3[[#This Row], [je43]])</f>
        <v>0</v>
      </c>
      <c r="AA62" s="591">
        <v>0</v>
      </c>
      <c r="AB62" s="591">
        <v>0</v>
      </c>
      <c r="AC62" s="591">
        <v>0</v>
      </c>
      <c r="AD62" s="591">
        <v>0</v>
      </c>
      <c r="AE62" s="591">
        <v>0</v>
      </c>
      <c r="AF62" s="591">
        <v>0</v>
      </c>
      <c r="AG62" s="591">
        <v>0</v>
      </c>
      <c r="AH62" s="591">
        <v>0</v>
      </c>
      <c r="AI62" s="591">
        <v>0</v>
      </c>
      <c r="AJ62" s="591">
        <v>0</v>
      </c>
      <c r="AK62" s="591">
        <v>0</v>
      </c>
      <c r="AL62" s="591">
        <v>0</v>
      </c>
      <c r="AM62" s="591">
        <v>0</v>
      </c>
      <c r="AN62" s="591">
        <v>0</v>
      </c>
      <c r="AO62" s="591">
        <v>0</v>
      </c>
      <c r="AP62" s="591">
        <v>0</v>
      </c>
      <c r="AQ62" s="591">
        <v>0</v>
      </c>
      <c r="AR62" s="591">
        <v>0</v>
      </c>
      <c r="AS62" s="591">
        <v>0</v>
      </c>
      <c r="AT62" s="591">
        <v>0</v>
      </c>
      <c r="AU62" s="591">
        <v>0</v>
      </c>
      <c r="AV62" s="591">
        <v>0</v>
      </c>
      <c r="AW62" s="591">
        <v>0</v>
      </c>
      <c r="AX62" s="591">
        <v>0</v>
      </c>
      <c r="AY62" s="591">
        <v>0</v>
      </c>
      <c r="AZ62" s="591">
        <v>0</v>
      </c>
      <c r="BA62" s="591">
        <v>0</v>
      </c>
      <c r="BB62" s="585">
        <f>SUM(Table3[[#This Row], [je45]]:Table3[[#This Row], [je56]])</f>
        <v>0</v>
      </c>
      <c r="BC62" s="591">
        <v>0</v>
      </c>
      <c r="BD62" s="591">
        <v>0</v>
      </c>
      <c r="BE62" s="591">
        <v>0</v>
      </c>
      <c r="BF62" s="591">
        <v>0</v>
      </c>
      <c r="BG62" s="591">
        <v>0</v>
      </c>
      <c r="BH62" s="591">
        <v>0</v>
      </c>
      <c r="BI62" s="591">
        <v>0</v>
      </c>
      <c r="BJ62" s="591">
        <v>0</v>
      </c>
      <c r="BK62" s="591">
        <v>0</v>
      </c>
      <c r="BL62" s="591">
        <v>0</v>
      </c>
      <c r="BM62" s="591">
        <v>0</v>
      </c>
      <c r="BN62" s="591">
        <v>0</v>
      </c>
      <c r="BO62" s="585">
        <f>Table3[[#This Row], [je58]]+Table3[[#This Row], [je59]]+Table3[[#This Row], [je60]]+Table3[[#This Row], [je61]]</f>
        <v>0</v>
      </c>
      <c r="BP62" s="591">
        <v>0</v>
      </c>
      <c r="BQ62" s="591">
        <v>0</v>
      </c>
      <c r="BR62" s="591">
        <v>0</v>
      </c>
      <c r="BS62" s="591">
        <v>0</v>
      </c>
      <c r="BT62" s="585">
        <f>SUM(Table3[[#This Row], [je63]]:Table3[[#This Row], [je74]])</f>
        <v>0</v>
      </c>
      <c r="BU62" s="591">
        <v>0</v>
      </c>
      <c r="BV62" s="591">
        <v>0</v>
      </c>
      <c r="BW62" s="591">
        <v>0</v>
      </c>
      <c r="BX62" s="591">
        <v>0</v>
      </c>
      <c r="BY62" s="591">
        <v>0</v>
      </c>
      <c r="BZ62" s="591">
        <v>0</v>
      </c>
      <c r="CA62" s="591">
        <v>0</v>
      </c>
      <c r="CB62" s="591">
        <v>0</v>
      </c>
      <c r="CC62" s="591">
        <v>0</v>
      </c>
      <c r="CD62" s="591">
        <v>0</v>
      </c>
      <c r="CE62" s="591">
        <v>0</v>
      </c>
      <c r="CF62" s="591">
        <v>0</v>
      </c>
      <c r="CG62" s="585">
        <f>SUM(Table3[[#This Row], [je76]]:Table3[[#This Row], [je91]])</f>
        <v>9768528.53</v>
      </c>
      <c r="CH62" s="591">
        <v>0</v>
      </c>
      <c r="CI62" s="591">
        <v>0</v>
      </c>
      <c r="CJ62" s="591">
        <v>0</v>
      </c>
      <c r="CK62" s="591">
        <v>9768528.53</v>
      </c>
      <c r="CL62" s="591">
        <v>0</v>
      </c>
      <c r="CM62" s="591">
        <v>0</v>
      </c>
      <c r="CN62" s="591">
        <v>0</v>
      </c>
      <c r="CO62" s="591">
        <v>0</v>
      </c>
      <c r="CP62" s="591">
        <v>0</v>
      </c>
      <c r="CQ62" s="591">
        <v>0</v>
      </c>
      <c r="CR62" s="591">
        <v>0</v>
      </c>
      <c r="CS62" s="591">
        <v>0</v>
      </c>
      <c r="CT62" s="591">
        <v>0</v>
      </c>
      <c r="CU62" s="591">
        <v>0</v>
      </c>
      <c r="CV62" s="591">
        <v>0</v>
      </c>
      <c r="CW62" s="591">
        <v>0</v>
      </c>
      <c r="CX62" s="585">
        <f>Table3[[#This Row], [je93]]+Table3[[#This Row], [je94]]</f>
        <v>0</v>
      </c>
      <c r="CY62" s="591">
        <v>0</v>
      </c>
      <c r="CZ62" s="591">
        <v>0</v>
      </c>
      <c r="DA62" s="585">
        <f>Table3[[#This Row], [je96]]+Table3[[#This Row], [je97]]+Table3[[#This Row], [je98]]+Table3[[#This Row], [je99]]+Table3[[#This Row], [je100]]</f>
        <v>0</v>
      </c>
      <c r="DB62" s="591">
        <v>0</v>
      </c>
      <c r="DC62" s="591">
        <v>0</v>
      </c>
      <c r="DD62" s="591">
        <v>0</v>
      </c>
      <c r="DE62" s="591">
        <v>0</v>
      </c>
      <c r="DF62" s="591">
        <v>0</v>
      </c>
      <c r="DG62" s="585">
        <f>Table3[[#This Row], [je102]]+Table3[[#This Row], [je103]]+Table3[[#This Row], [je104]]</f>
        <v>0</v>
      </c>
      <c r="DH62" s="591">
        <v>0</v>
      </c>
      <c r="DI62" s="591">
        <v>0</v>
      </c>
      <c r="DJ62" s="591">
        <v>0</v>
      </c>
      <c r="DK62" s="585">
        <f>Table3[[#This Row], [je106]]+Table3[[#This Row], [je107]]+Table3[[#This Row], [je108]]+Table3[[#This Row], [je109]]+Table3[[#This Row], [je110]]</f>
        <v>0</v>
      </c>
      <c r="DL62" s="591">
        <v>0</v>
      </c>
      <c r="DM62" s="591">
        <v>0</v>
      </c>
      <c r="DN62" s="591">
        <v>0</v>
      </c>
      <c r="DO62" s="591">
        <v>0</v>
      </c>
      <c r="DP62" s="593">
        <v>0</v>
      </c>
    </row>
    <row customHeight="1" ht="22.5">
      <c r="A63" s="582" t="s">
        <v>328</v>
      </c>
      <c r="B63" s="584"/>
      <c r="C63" s="584"/>
      <c r="D63" s="646" t="s">
        <v>329</v>
      </c>
      <c r="E63" s="646"/>
      <c r="F63" s="646" t="s">
        <v>22</v>
      </c>
      <c r="G63" s="646"/>
      <c r="H63" s="646"/>
      <c r="I63" s="646" t="s">
        <v>22</v>
      </c>
      <c r="J63" s="647" t="s">
        <v>22</v>
      </c>
      <c r="K63" s="585">
        <f>Table3[[#This Row], [je2]]+Table3[[#This Row], [je16]]+Table3[[#This Row], [je44]]+Table3[[#This Row], [je57]]+Table3[[#This Row], [je62]]+Table3[[#This Row], [je75]]+Table3[[#This Row], [je92]]+Table3[[#This Row], [je95]]+Table3[[#This Row], [je101]]+Table3[[#This Row], [je105]]</f>
        <v>29025604.32</v>
      </c>
      <c r="L63" s="585">
        <f>SUM(Table3[[#This Row], [je3]]:Table3[[#This Row], [je15]])</f>
        <v>140824.8</v>
      </c>
      <c r="M63" s="586">
        <f>M64</f>
        <v>0</v>
      </c>
      <c r="N63" s="586">
        <f>N64</f>
        <v>0</v>
      </c>
      <c r="O63" s="586">
        <f>O64</f>
        <v>0</v>
      </c>
      <c r="P63" s="586">
        <f>P64</f>
        <v>0</v>
      </c>
      <c r="Q63" s="586">
        <f>Q64</f>
        <v>0</v>
      </c>
      <c r="R63" s="586">
        <f>R64</f>
        <v>0</v>
      </c>
      <c r="S63" s="586">
        <f>S64</f>
        <v>0</v>
      </c>
      <c r="T63" s="586">
        <f>T64</f>
        <v>0</v>
      </c>
      <c r="U63" s="586">
        <f>U64</f>
        <v>0</v>
      </c>
      <c r="V63" s="586">
        <f>V64</f>
        <v>0</v>
      </c>
      <c r="W63" s="586">
        <f>W64</f>
        <v>0</v>
      </c>
      <c r="X63" s="586">
        <f>X64</f>
        <v>0</v>
      </c>
      <c r="Y63" s="586">
        <f>Y64</f>
        <v>140824.8</v>
      </c>
      <c r="Z63" s="585">
        <f>SUM(Table3[[#This Row], [je17]]:Table3[[#This Row], [je43]])</f>
        <v>1938.38</v>
      </c>
      <c r="AA63" s="586">
        <f>AA64</f>
        <v>0</v>
      </c>
      <c r="AB63" s="586">
        <f>AB64</f>
        <v>0</v>
      </c>
      <c r="AC63" s="586">
        <f>AC64</f>
        <v>0</v>
      </c>
      <c r="AD63" s="586">
        <f>AD64</f>
        <v>0</v>
      </c>
      <c r="AE63" s="586">
        <f>AE64</f>
        <v>0</v>
      </c>
      <c r="AF63" s="586">
        <f>AF64</f>
        <v>0</v>
      </c>
      <c r="AG63" s="586">
        <f>AG64</f>
        <v>0</v>
      </c>
      <c r="AH63" s="586">
        <f>AH64</f>
        <v>0</v>
      </c>
      <c r="AI63" s="586">
        <f>AI64</f>
        <v>0</v>
      </c>
      <c r="AJ63" s="586">
        <f>AJ64</f>
        <v>0</v>
      </c>
      <c r="AK63" s="586">
        <f>AK64</f>
        <v>0</v>
      </c>
      <c r="AL63" s="586">
        <f>AL64</f>
        <v>0</v>
      </c>
      <c r="AM63" s="586">
        <f>AM64</f>
        <v>0</v>
      </c>
      <c r="AN63" s="586">
        <f>AN64</f>
        <v>0</v>
      </c>
      <c r="AO63" s="586">
        <f>AO64</f>
        <v>0</v>
      </c>
      <c r="AP63" s="586">
        <f>AP64</f>
        <v>0</v>
      </c>
      <c r="AQ63" s="586">
        <f>AQ64</f>
        <v>0</v>
      </c>
      <c r="AR63" s="586">
        <f>AR64</f>
        <v>0</v>
      </c>
      <c r="AS63" s="586">
        <f>AS64</f>
        <v>0</v>
      </c>
      <c r="AT63" s="586">
        <f>AT64</f>
        <v>0</v>
      </c>
      <c r="AU63" s="586">
        <f>AU64</f>
        <v>0</v>
      </c>
      <c r="AV63" s="586">
        <f>AV64</f>
        <v>0</v>
      </c>
      <c r="AW63" s="586">
        <f>AW64</f>
        <v>0</v>
      </c>
      <c r="AX63" s="586">
        <f>AX64</f>
        <v>0</v>
      </c>
      <c r="AY63" s="586">
        <f>AY64</f>
        <v>0</v>
      </c>
      <c r="AZ63" s="586">
        <f>AZ64</f>
        <v>0</v>
      </c>
      <c r="BA63" s="586">
        <f>BA64</f>
        <v>1938.38</v>
      </c>
      <c r="BB63" s="585">
        <f>SUM(Table3[[#This Row], [je45]]:Table3[[#This Row], [je56]])</f>
        <v>0</v>
      </c>
      <c r="BC63" s="586">
        <f>BC64</f>
        <v>0</v>
      </c>
      <c r="BD63" s="586">
        <f>BD64</f>
        <v>0</v>
      </c>
      <c r="BE63" s="586">
        <f>BE64</f>
        <v>0</v>
      </c>
      <c r="BF63" s="586">
        <f>BF64</f>
        <v>0</v>
      </c>
      <c r="BG63" s="586">
        <f>BG64</f>
        <v>0</v>
      </c>
      <c r="BH63" s="586">
        <f>BH64</f>
        <v>0</v>
      </c>
      <c r="BI63" s="586">
        <f>BI64</f>
        <v>0</v>
      </c>
      <c r="BJ63" s="586">
        <f>BJ64</f>
        <v>0</v>
      </c>
      <c r="BK63" s="586">
        <f>BK64</f>
        <v>0</v>
      </c>
      <c r="BL63" s="586">
        <f>BL64</f>
        <v>0</v>
      </c>
      <c r="BM63" s="586">
        <f>BM64</f>
        <v>0</v>
      </c>
      <c r="BN63" s="586">
        <f>BN64</f>
        <v>0</v>
      </c>
      <c r="BO63" s="585">
        <f>Table3[[#This Row], [je58]]+Table3[[#This Row], [je59]]+Table3[[#This Row], [je60]]+Table3[[#This Row], [je61]]</f>
        <v>0</v>
      </c>
      <c r="BP63" s="586">
        <f>BP64</f>
        <v>0</v>
      </c>
      <c r="BQ63" s="586">
        <f>BQ64</f>
        <v>0</v>
      </c>
      <c r="BR63" s="586">
        <f>BR64</f>
        <v>0</v>
      </c>
      <c r="BS63" s="586">
        <f>BS64</f>
        <v>0</v>
      </c>
      <c r="BT63" s="585">
        <f>SUM(Table3[[#This Row], [je63]]:Table3[[#This Row], [je74]])</f>
        <v>0</v>
      </c>
      <c r="BU63" s="586">
        <f>BU64</f>
        <v>0</v>
      </c>
      <c r="BV63" s="586">
        <f>BV64</f>
        <v>0</v>
      </c>
      <c r="BW63" s="586">
        <f>BW64</f>
        <v>0</v>
      </c>
      <c r="BX63" s="586">
        <f>BX64</f>
        <v>0</v>
      </c>
      <c r="BY63" s="586">
        <f>BY64</f>
        <v>0</v>
      </c>
      <c r="BZ63" s="586">
        <f>BZ64</f>
        <v>0</v>
      </c>
      <c r="CA63" s="586">
        <f>CA64</f>
        <v>0</v>
      </c>
      <c r="CB63" s="586">
        <f>CB64</f>
        <v>0</v>
      </c>
      <c r="CC63" s="586">
        <f>CC64</f>
        <v>0</v>
      </c>
      <c r="CD63" s="586">
        <f>CD64</f>
        <v>0</v>
      </c>
      <c r="CE63" s="586">
        <f>CE64</f>
        <v>0</v>
      </c>
      <c r="CF63" s="586">
        <f>CF64</f>
        <v>0</v>
      </c>
      <c r="CG63" s="585">
        <f>SUM(Table3[[#This Row], [je76]]:Table3[[#This Row], [je91]])</f>
        <v>0</v>
      </c>
      <c r="CH63" s="586">
        <f>CH64</f>
        <v>0</v>
      </c>
      <c r="CI63" s="586">
        <f>CI64</f>
        <v>0</v>
      </c>
      <c r="CJ63" s="586">
        <f>CJ64</f>
        <v>0</v>
      </c>
      <c r="CK63" s="586">
        <f>CK64</f>
        <v>0</v>
      </c>
      <c r="CL63" s="586">
        <f>CL64</f>
        <v>0</v>
      </c>
      <c r="CM63" s="586">
        <f>CM64</f>
        <v>0</v>
      </c>
      <c r="CN63" s="586">
        <f>CN64</f>
        <v>0</v>
      </c>
      <c r="CO63" s="586">
        <f>CO64</f>
        <v>0</v>
      </c>
      <c r="CP63" s="586">
        <f>CP64</f>
        <v>0</v>
      </c>
      <c r="CQ63" s="586">
        <f>CQ64</f>
        <v>0</v>
      </c>
      <c r="CR63" s="586">
        <f>CR64</f>
        <v>0</v>
      </c>
      <c r="CS63" s="586">
        <f>CS64</f>
        <v>0</v>
      </c>
      <c r="CT63" s="586">
        <f>CT64</f>
        <v>0</v>
      </c>
      <c r="CU63" s="586">
        <f>CU64</f>
        <v>0</v>
      </c>
      <c r="CV63" s="586">
        <f>CV64</f>
        <v>0</v>
      </c>
      <c r="CW63" s="586">
        <f>CW64</f>
        <v>0</v>
      </c>
      <c r="CX63" s="585">
        <f>Table3[[#This Row], [je93]]+Table3[[#This Row], [je94]]</f>
        <v>0</v>
      </c>
      <c r="CY63" s="586">
        <f>CY64</f>
        <v>0</v>
      </c>
      <c r="CZ63" s="586">
        <f>CZ64</f>
        <v>0</v>
      </c>
      <c r="DA63" s="585">
        <f>Table3[[#This Row], [je96]]+Table3[[#This Row], [je97]]+Table3[[#This Row], [je98]]+Table3[[#This Row], [je99]]+Table3[[#This Row], [je100]]</f>
        <v>28882841.14</v>
      </c>
      <c r="DB63" s="586">
        <f>DB64</f>
        <v>0</v>
      </c>
      <c r="DC63" s="586">
        <f>DC64</f>
        <v>0</v>
      </c>
      <c r="DD63" s="586">
        <f>DD64</f>
        <v>0</v>
      </c>
      <c r="DE63" s="586">
        <f>DE64</f>
        <v>0</v>
      </c>
      <c r="DF63" s="586">
        <f>DF64</f>
        <v>28882841.14</v>
      </c>
      <c r="DG63" s="585">
        <f>Table3[[#This Row], [je102]]+Table3[[#This Row], [je103]]+Table3[[#This Row], [je104]]</f>
        <v>0</v>
      </c>
      <c r="DH63" s="586">
        <f>DH64</f>
        <v>0</v>
      </c>
      <c r="DI63" s="586">
        <f>DI64</f>
        <v>0</v>
      </c>
      <c r="DJ63" s="586">
        <f>DJ64</f>
        <v>0</v>
      </c>
      <c r="DK63" s="585">
        <f>Table3[[#This Row], [je106]]+Table3[[#This Row], [je107]]+Table3[[#This Row], [je108]]+Table3[[#This Row], [je109]]+Table3[[#This Row], [je110]]</f>
        <v>0</v>
      </c>
      <c r="DL63" s="586">
        <f>DL64</f>
        <v>0</v>
      </c>
      <c r="DM63" s="586">
        <f>DM64</f>
        <v>0</v>
      </c>
      <c r="DN63" s="586">
        <f>DN64</f>
        <v>0</v>
      </c>
      <c r="DO63" s="586">
        <f>DO64</f>
        <v>0</v>
      </c>
      <c r="DP63" s="587">
        <f>DP64</f>
        <v>0</v>
      </c>
    </row>
    <row customHeight="1" ht="22.5">
      <c r="A64" s="582" t="s">
        <v>330</v>
      </c>
      <c r="B64" s="584"/>
      <c r="C64" s="584"/>
      <c r="D64" s="646" t="s">
        <v>331</v>
      </c>
      <c r="E64" s="646"/>
      <c r="F64" s="646" t="s">
        <v>22</v>
      </c>
      <c r="G64" s="646"/>
      <c r="H64" s="646"/>
      <c r="I64" s="646" t="s">
        <v>22</v>
      </c>
      <c r="J64" s="647" t="s">
        <v>22</v>
      </c>
      <c r="K64" s="585">
        <f>Table3[[#This Row], [je2]]+Table3[[#This Row], [je16]]+Table3[[#This Row], [je44]]+Table3[[#This Row], [je57]]+Table3[[#This Row], [je62]]+Table3[[#This Row], [je75]]+Table3[[#This Row], [je92]]+Table3[[#This Row], [je95]]+Table3[[#This Row], [je101]]+Table3[[#This Row], [je105]]</f>
        <v>29025604.32</v>
      </c>
      <c r="L64" s="585">
        <f>SUM(Table3[[#This Row], [je3]]:Table3[[#This Row], [je15]])</f>
        <v>140824.8</v>
      </c>
      <c r="M64" s="586">
        <f>M65+M66+M67+M68+M69</f>
        <v>0</v>
      </c>
      <c r="N64" s="586">
        <f>N65+N66+N67+N68+N69</f>
        <v>0</v>
      </c>
      <c r="O64" s="586">
        <f>O65+O66+O67+O68+O69</f>
        <v>0</v>
      </c>
      <c r="P64" s="586">
        <f>P65+P66+P67+P68+P69</f>
        <v>0</v>
      </c>
      <c r="Q64" s="586">
        <f>Q65+Q66+Q67+Q68+Q69</f>
        <v>0</v>
      </c>
      <c r="R64" s="586">
        <f>R65+R66+R67+R68+R69</f>
        <v>0</v>
      </c>
      <c r="S64" s="586">
        <f>S65+S66+S67+S68+S69</f>
        <v>0</v>
      </c>
      <c r="T64" s="586">
        <f>T65+T66+T67+T68+T69</f>
        <v>0</v>
      </c>
      <c r="U64" s="586">
        <f>U65+U66+U67+U68+U69</f>
        <v>0</v>
      </c>
      <c r="V64" s="586">
        <f>V65+V66+V67+V68+V69</f>
        <v>0</v>
      </c>
      <c r="W64" s="586">
        <f>W65+W66+W67+W68+W69</f>
        <v>0</v>
      </c>
      <c r="X64" s="586">
        <f>X65+X66+X67+X68+X69</f>
        <v>0</v>
      </c>
      <c r="Y64" s="586">
        <f>Y65+Y66+Y67+Y68+Y69</f>
        <v>140824.8</v>
      </c>
      <c r="Z64" s="585">
        <f>SUM(Table3[[#This Row], [je17]]:Table3[[#This Row], [je43]])</f>
        <v>1938.38</v>
      </c>
      <c r="AA64" s="586">
        <f>AA65+AA66+AA67+AA68+AA69</f>
        <v>0</v>
      </c>
      <c r="AB64" s="586">
        <f>AB65+AB66+AB67+AB68+AB69</f>
        <v>0</v>
      </c>
      <c r="AC64" s="586">
        <f>AC65+AC66+AC67+AC68+AC69</f>
        <v>0</v>
      </c>
      <c r="AD64" s="586">
        <f>AD65+AD66+AD67+AD68+AD69</f>
        <v>0</v>
      </c>
      <c r="AE64" s="586">
        <f>AE65+AE66+AE67+AE68+AE69</f>
        <v>0</v>
      </c>
      <c r="AF64" s="586">
        <f>AF65+AF66+AF67+AF68+AF69</f>
        <v>0</v>
      </c>
      <c r="AG64" s="586">
        <f>AG65+AG66+AG67+AG68+AG69</f>
        <v>0</v>
      </c>
      <c r="AH64" s="586">
        <f>AH65+AH66+AH67+AH68+AH69</f>
        <v>0</v>
      </c>
      <c r="AI64" s="586">
        <f>AI65+AI66+AI67+AI68+AI69</f>
        <v>0</v>
      </c>
      <c r="AJ64" s="586">
        <f>AJ65+AJ66+AJ67+AJ68+AJ69</f>
        <v>0</v>
      </c>
      <c r="AK64" s="586">
        <f>AK65+AK66+AK67+AK68+AK69</f>
        <v>0</v>
      </c>
      <c r="AL64" s="586">
        <f>AL65+AL66+AL67+AL68+AL69</f>
        <v>0</v>
      </c>
      <c r="AM64" s="586">
        <f>AM65+AM66+AM67+AM68+AM69</f>
        <v>0</v>
      </c>
      <c r="AN64" s="586">
        <f>AN65+AN66+AN67+AN68+AN69</f>
        <v>0</v>
      </c>
      <c r="AO64" s="586">
        <f>AO65+AO66+AO67+AO68+AO69</f>
        <v>0</v>
      </c>
      <c r="AP64" s="586">
        <f>AP65+AP66+AP67+AP68+AP69</f>
        <v>0</v>
      </c>
      <c r="AQ64" s="586">
        <f>AQ65+AQ66+AQ67+AQ68+AQ69</f>
        <v>0</v>
      </c>
      <c r="AR64" s="586">
        <f>AR65+AR66+AR67+AR68+AR69</f>
        <v>0</v>
      </c>
      <c r="AS64" s="586">
        <f>AS65+AS66+AS67+AS68+AS69</f>
        <v>0</v>
      </c>
      <c r="AT64" s="586">
        <f>AT65+AT66+AT67+AT68+AT69</f>
        <v>0</v>
      </c>
      <c r="AU64" s="586">
        <f>AU65+AU66+AU67+AU68+AU69</f>
        <v>0</v>
      </c>
      <c r="AV64" s="586">
        <f>AV65+AV66+AV67+AV68+AV69</f>
        <v>0</v>
      </c>
      <c r="AW64" s="586">
        <f>AW65+AW66+AW67+AW68+AW69</f>
        <v>0</v>
      </c>
      <c r="AX64" s="586">
        <f>AX65+AX66+AX67+AX68+AX69</f>
        <v>0</v>
      </c>
      <c r="AY64" s="586">
        <f>AY65+AY66+AY67+AY68+AY69</f>
        <v>0</v>
      </c>
      <c r="AZ64" s="586">
        <f>AZ65+AZ66+AZ67+AZ68+AZ69</f>
        <v>0</v>
      </c>
      <c r="BA64" s="586">
        <f>BA65+BA66+BA67+BA68+BA69</f>
        <v>1938.38</v>
      </c>
      <c r="BB64" s="585">
        <f>SUM(Table3[[#This Row], [je45]]:Table3[[#This Row], [je56]])</f>
        <v>0</v>
      </c>
      <c r="BC64" s="586">
        <f>BC65+BC66+BC67+BC68+BC69</f>
        <v>0</v>
      </c>
      <c r="BD64" s="586">
        <f>BD65+BD66+BD67+BD68+BD69</f>
        <v>0</v>
      </c>
      <c r="BE64" s="586">
        <f>BE65+BE66+BE67+BE68+BE69</f>
        <v>0</v>
      </c>
      <c r="BF64" s="586">
        <f>BF65+BF66+BF67+BF68+BF69</f>
        <v>0</v>
      </c>
      <c r="BG64" s="586">
        <f>BG65+BG66+BG67+BG68+BG69</f>
        <v>0</v>
      </c>
      <c r="BH64" s="586">
        <f>BH65+BH66+BH67+BH68+BH69</f>
        <v>0</v>
      </c>
      <c r="BI64" s="586">
        <f>BI65+BI66+BI67+BI68+BI69</f>
        <v>0</v>
      </c>
      <c r="BJ64" s="586">
        <f>BJ65+BJ66+BJ67+BJ68+BJ69</f>
        <v>0</v>
      </c>
      <c r="BK64" s="586">
        <f>BK65+BK66+BK67+BK68+BK69</f>
        <v>0</v>
      </c>
      <c r="BL64" s="586">
        <f>BL65+BL66+BL67+BL68+BL69</f>
        <v>0</v>
      </c>
      <c r="BM64" s="586">
        <f>BM65+BM66+BM67+BM68+BM69</f>
        <v>0</v>
      </c>
      <c r="BN64" s="586">
        <f>BN65+BN66+BN67+BN68+BN69</f>
        <v>0</v>
      </c>
      <c r="BO64" s="585">
        <f>Table3[[#This Row], [je58]]+Table3[[#This Row], [je59]]+Table3[[#This Row], [je60]]+Table3[[#This Row], [je61]]</f>
        <v>0</v>
      </c>
      <c r="BP64" s="586">
        <f>BP65+BP66+BP67+BP68+BP69</f>
        <v>0</v>
      </c>
      <c r="BQ64" s="586">
        <f>BQ65+BQ66+BQ67+BQ68+BQ69</f>
        <v>0</v>
      </c>
      <c r="BR64" s="586">
        <f>BR65+BR66+BR67+BR68+BR69</f>
        <v>0</v>
      </c>
      <c r="BS64" s="586">
        <f>BS65+BS66+BS67+BS68+BS69</f>
        <v>0</v>
      </c>
      <c r="BT64" s="585">
        <f>SUM(Table3[[#This Row], [je63]]:Table3[[#This Row], [je74]])</f>
        <v>0</v>
      </c>
      <c r="BU64" s="586">
        <f>BU65+BU66+BU67+BU68+BU69</f>
        <v>0</v>
      </c>
      <c r="BV64" s="586">
        <f>BV65+BV66+BV67+BV68+BV69</f>
        <v>0</v>
      </c>
      <c r="BW64" s="586">
        <f>BW65+BW66+BW67+BW68+BW69</f>
        <v>0</v>
      </c>
      <c r="BX64" s="586">
        <f>BX65+BX66+BX67+BX68+BX69</f>
        <v>0</v>
      </c>
      <c r="BY64" s="586">
        <f>BY65+BY66+BY67+BY68+BY69</f>
        <v>0</v>
      </c>
      <c r="BZ64" s="586">
        <f>BZ65+BZ66+BZ67+BZ68+BZ69</f>
        <v>0</v>
      </c>
      <c r="CA64" s="586">
        <f>CA65+CA66+CA67+CA68+CA69</f>
        <v>0</v>
      </c>
      <c r="CB64" s="586">
        <f>CB65+CB66+CB67+CB68+CB69</f>
        <v>0</v>
      </c>
      <c r="CC64" s="586">
        <f>CC65+CC66+CC67+CC68+CC69</f>
        <v>0</v>
      </c>
      <c r="CD64" s="586">
        <f>CD65+CD66+CD67+CD68+CD69</f>
        <v>0</v>
      </c>
      <c r="CE64" s="586">
        <f>CE65+CE66+CE67+CE68+CE69</f>
        <v>0</v>
      </c>
      <c r="CF64" s="586">
        <f>CF65+CF66+CF67+CF68+CF69</f>
        <v>0</v>
      </c>
      <c r="CG64" s="585">
        <f>SUM(Table3[[#This Row], [je76]]:Table3[[#This Row], [je91]])</f>
        <v>0</v>
      </c>
      <c r="CH64" s="586">
        <f>CH65+CH66+CH67+CH68+CH69</f>
        <v>0</v>
      </c>
      <c r="CI64" s="586">
        <f>CI65+CI66+CI67+CI68+CI69</f>
        <v>0</v>
      </c>
      <c r="CJ64" s="586">
        <f>CJ65+CJ66+CJ67+CJ68+CJ69</f>
        <v>0</v>
      </c>
      <c r="CK64" s="586">
        <f>CK65+CK66+CK67+CK68+CK69</f>
        <v>0</v>
      </c>
      <c r="CL64" s="586">
        <f>CL65+CL66+CL67+CL68+CL69</f>
        <v>0</v>
      </c>
      <c r="CM64" s="586">
        <f>CM65+CM66+CM67+CM68+CM69</f>
        <v>0</v>
      </c>
      <c r="CN64" s="586">
        <f>CN65+CN66+CN67+CN68+CN69</f>
        <v>0</v>
      </c>
      <c r="CO64" s="586">
        <f>CO65+CO66+CO67+CO68+CO69</f>
        <v>0</v>
      </c>
      <c r="CP64" s="586">
        <f>CP65+CP66+CP67+CP68+CP69</f>
        <v>0</v>
      </c>
      <c r="CQ64" s="586">
        <f>CQ65+CQ66+CQ67+CQ68+CQ69</f>
        <v>0</v>
      </c>
      <c r="CR64" s="586">
        <f>CR65+CR66+CR67+CR68+CR69</f>
        <v>0</v>
      </c>
      <c r="CS64" s="586">
        <f>CS65+CS66+CS67+CS68+CS69</f>
        <v>0</v>
      </c>
      <c r="CT64" s="586">
        <f>CT65+CT66+CT67+CT68+CT69</f>
        <v>0</v>
      </c>
      <c r="CU64" s="586">
        <f>CU65+CU66+CU67+CU68+CU69</f>
        <v>0</v>
      </c>
      <c r="CV64" s="586">
        <f>CV65+CV66+CV67+CV68+CV69</f>
        <v>0</v>
      </c>
      <c r="CW64" s="586">
        <f>CW65+CW66+CW67+CW68+CW69</f>
        <v>0</v>
      </c>
      <c r="CX64" s="585">
        <f>Table3[[#This Row], [je93]]+Table3[[#This Row], [je94]]</f>
        <v>0</v>
      </c>
      <c r="CY64" s="586">
        <f>CY65+CY66+CY67+CY68+CY69</f>
        <v>0</v>
      </c>
      <c r="CZ64" s="586">
        <f>CZ65+CZ66+CZ67+CZ68+CZ69</f>
        <v>0</v>
      </c>
      <c r="DA64" s="585">
        <f>Table3[[#This Row], [je96]]+Table3[[#This Row], [je97]]+Table3[[#This Row], [je98]]+Table3[[#This Row], [je99]]+Table3[[#This Row], [je100]]</f>
        <v>28882841.14</v>
      </c>
      <c r="DB64" s="586">
        <f>DB65+DB66+DB67+DB68+DB69</f>
        <v>0</v>
      </c>
      <c r="DC64" s="586">
        <f>DC65+DC66+DC67+DC68+DC69</f>
        <v>0</v>
      </c>
      <c r="DD64" s="586">
        <f>DD65+DD66+DD67+DD68+DD69</f>
        <v>0</v>
      </c>
      <c r="DE64" s="586">
        <f>DE65+DE66+DE67+DE68+DE69</f>
        <v>0</v>
      </c>
      <c r="DF64" s="586">
        <f>DF65+DF66+DF67+DF68+DF69</f>
        <v>28882841.14</v>
      </c>
      <c r="DG64" s="585">
        <f>Table3[[#This Row], [je102]]+Table3[[#This Row], [je103]]+Table3[[#This Row], [je104]]</f>
        <v>0</v>
      </c>
      <c r="DH64" s="586">
        <f>DH65+DH66+DH67+DH68+DH69</f>
        <v>0</v>
      </c>
      <c r="DI64" s="586">
        <f>DI65+DI66+DI67+DI68+DI69</f>
        <v>0</v>
      </c>
      <c r="DJ64" s="586">
        <f>DJ65+DJ66+DJ67+DJ68+DJ69</f>
        <v>0</v>
      </c>
      <c r="DK64" s="585">
        <f>Table3[[#This Row], [je106]]+Table3[[#This Row], [je107]]+Table3[[#This Row], [je108]]+Table3[[#This Row], [je109]]+Table3[[#This Row], [je110]]</f>
        <v>0</v>
      </c>
      <c r="DL64" s="586">
        <f>DL65+DL66+DL67+DL68+DL69</f>
        <v>0</v>
      </c>
      <c r="DM64" s="586">
        <f>DM65+DM66+DM67+DM68+DM69</f>
        <v>0</v>
      </c>
      <c r="DN64" s="586">
        <f>DN65+DN66+DN67+DN68+DN69</f>
        <v>0</v>
      </c>
      <c r="DO64" s="586">
        <f>DO65+DO66+DO67+DO68+DO69</f>
        <v>0</v>
      </c>
      <c r="DP64" s="587">
        <f>DP65+DP66+DP67+DP68+DP69</f>
        <v>0</v>
      </c>
    </row>
    <row customHeight="1" ht="22.5">
      <c r="A65" s="588" t="s">
        <v>330</v>
      </c>
      <c r="B65" s="590"/>
      <c r="C65" s="590"/>
      <c r="D65" s="648" t="s">
        <v>614</v>
      </c>
      <c r="E65" s="648" t="s">
        <v>615</v>
      </c>
      <c r="F65" s="648" t="s">
        <v>502</v>
      </c>
      <c r="G65" s="648" t="s">
        <v>614</v>
      </c>
      <c r="H65" s="648" t="s">
        <v>615</v>
      </c>
      <c r="I65" s="648" t="s">
        <v>505</v>
      </c>
      <c r="J65" s="649" t="s">
        <v>22</v>
      </c>
      <c r="K65" s="585">
        <f>Table3[[#This Row], [je2]]+Table3[[#This Row], [je16]]+Table3[[#This Row], [je44]]+Table3[[#This Row], [je57]]+Table3[[#This Row], [je62]]+Table3[[#This Row], [je75]]+Table3[[#This Row], [je92]]+Table3[[#This Row], [je95]]+Table3[[#This Row], [je101]]+Table3[[#This Row], [je105]]</f>
        <v>140824.8</v>
      </c>
      <c r="L65" s="585">
        <f>SUM(Table3[[#This Row], [je3]]:Table3[[#This Row], [je15]])</f>
        <v>140824.8</v>
      </c>
      <c r="M65" s="591">
        <v>0</v>
      </c>
      <c r="N65" s="591">
        <v>0</v>
      </c>
      <c r="O65" s="591">
        <v>0</v>
      </c>
      <c r="P65" s="591">
        <v>0</v>
      </c>
      <c r="Q65" s="591">
        <v>0</v>
      </c>
      <c r="R65" s="591">
        <v>0</v>
      </c>
      <c r="S65" s="591">
        <v>0</v>
      </c>
      <c r="T65" s="591">
        <v>0</v>
      </c>
      <c r="U65" s="591">
        <v>0</v>
      </c>
      <c r="V65" s="591">
        <v>0</v>
      </c>
      <c r="W65" s="591">
        <v>0</v>
      </c>
      <c r="X65" s="591">
        <v>0</v>
      </c>
      <c r="Y65" s="591">
        <v>140824.8</v>
      </c>
      <c r="Z65" s="585">
        <f>SUM(Table3[[#This Row], [je17]]:Table3[[#This Row], [je43]])</f>
        <v>0</v>
      </c>
      <c r="AA65" s="591">
        <v>0</v>
      </c>
      <c r="AB65" s="591">
        <v>0</v>
      </c>
      <c r="AC65" s="591">
        <v>0</v>
      </c>
      <c r="AD65" s="591">
        <v>0</v>
      </c>
      <c r="AE65" s="591">
        <v>0</v>
      </c>
      <c r="AF65" s="591">
        <v>0</v>
      </c>
      <c r="AG65" s="591">
        <v>0</v>
      </c>
      <c r="AH65" s="591">
        <v>0</v>
      </c>
      <c r="AI65" s="591">
        <v>0</v>
      </c>
      <c r="AJ65" s="591">
        <v>0</v>
      </c>
      <c r="AK65" s="591">
        <v>0</v>
      </c>
      <c r="AL65" s="591">
        <v>0</v>
      </c>
      <c r="AM65" s="591">
        <v>0</v>
      </c>
      <c r="AN65" s="591">
        <v>0</v>
      </c>
      <c r="AO65" s="591">
        <v>0</v>
      </c>
      <c r="AP65" s="591">
        <v>0</v>
      </c>
      <c r="AQ65" s="591">
        <v>0</v>
      </c>
      <c r="AR65" s="591">
        <v>0</v>
      </c>
      <c r="AS65" s="591">
        <v>0</v>
      </c>
      <c r="AT65" s="591">
        <v>0</v>
      </c>
      <c r="AU65" s="591">
        <v>0</v>
      </c>
      <c r="AV65" s="591">
        <v>0</v>
      </c>
      <c r="AW65" s="591">
        <v>0</v>
      </c>
      <c r="AX65" s="591">
        <v>0</v>
      </c>
      <c r="AY65" s="591">
        <v>0</v>
      </c>
      <c r="AZ65" s="591">
        <v>0</v>
      </c>
      <c r="BA65" s="591">
        <v>0</v>
      </c>
      <c r="BB65" s="585">
        <f>SUM(Table3[[#This Row], [je45]]:Table3[[#This Row], [je56]])</f>
        <v>0</v>
      </c>
      <c r="BC65" s="591">
        <v>0</v>
      </c>
      <c r="BD65" s="591">
        <v>0</v>
      </c>
      <c r="BE65" s="591">
        <v>0</v>
      </c>
      <c r="BF65" s="591">
        <v>0</v>
      </c>
      <c r="BG65" s="591">
        <v>0</v>
      </c>
      <c r="BH65" s="591">
        <v>0</v>
      </c>
      <c r="BI65" s="591">
        <v>0</v>
      </c>
      <c r="BJ65" s="591">
        <v>0</v>
      </c>
      <c r="BK65" s="591">
        <v>0</v>
      </c>
      <c r="BL65" s="591">
        <v>0</v>
      </c>
      <c r="BM65" s="591">
        <v>0</v>
      </c>
      <c r="BN65" s="591">
        <v>0</v>
      </c>
      <c r="BO65" s="585">
        <f>Table3[[#This Row], [je58]]+Table3[[#This Row], [je59]]+Table3[[#This Row], [je60]]+Table3[[#This Row], [je61]]</f>
        <v>0</v>
      </c>
      <c r="BP65" s="591">
        <v>0</v>
      </c>
      <c r="BQ65" s="591">
        <v>0</v>
      </c>
      <c r="BR65" s="591">
        <v>0</v>
      </c>
      <c r="BS65" s="591">
        <v>0</v>
      </c>
      <c r="BT65" s="585">
        <f>SUM(Table3[[#This Row], [je63]]:Table3[[#This Row], [je74]])</f>
        <v>0</v>
      </c>
      <c r="BU65" s="591">
        <v>0</v>
      </c>
      <c r="BV65" s="591">
        <v>0</v>
      </c>
      <c r="BW65" s="591">
        <v>0</v>
      </c>
      <c r="BX65" s="591">
        <v>0</v>
      </c>
      <c r="BY65" s="591">
        <v>0</v>
      </c>
      <c r="BZ65" s="591">
        <v>0</v>
      </c>
      <c r="CA65" s="591">
        <v>0</v>
      </c>
      <c r="CB65" s="591">
        <v>0</v>
      </c>
      <c r="CC65" s="591">
        <v>0</v>
      </c>
      <c r="CD65" s="591">
        <v>0</v>
      </c>
      <c r="CE65" s="591">
        <v>0</v>
      </c>
      <c r="CF65" s="591">
        <v>0</v>
      </c>
      <c r="CG65" s="585">
        <f>SUM(Table3[[#This Row], [je76]]:Table3[[#This Row], [je91]])</f>
        <v>0</v>
      </c>
      <c r="CH65" s="591">
        <v>0</v>
      </c>
      <c r="CI65" s="591">
        <v>0</v>
      </c>
      <c r="CJ65" s="591">
        <v>0</v>
      </c>
      <c r="CK65" s="591">
        <v>0</v>
      </c>
      <c r="CL65" s="591">
        <v>0</v>
      </c>
      <c r="CM65" s="591">
        <v>0</v>
      </c>
      <c r="CN65" s="591">
        <v>0</v>
      </c>
      <c r="CO65" s="591">
        <v>0</v>
      </c>
      <c r="CP65" s="591">
        <v>0</v>
      </c>
      <c r="CQ65" s="591">
        <v>0</v>
      </c>
      <c r="CR65" s="591">
        <v>0</v>
      </c>
      <c r="CS65" s="591">
        <v>0</v>
      </c>
      <c r="CT65" s="591">
        <v>0</v>
      </c>
      <c r="CU65" s="591">
        <v>0</v>
      </c>
      <c r="CV65" s="591">
        <v>0</v>
      </c>
      <c r="CW65" s="591">
        <v>0</v>
      </c>
      <c r="CX65" s="585">
        <f>Table3[[#This Row], [je93]]+Table3[[#This Row], [je94]]</f>
        <v>0</v>
      </c>
      <c r="CY65" s="591">
        <v>0</v>
      </c>
      <c r="CZ65" s="591">
        <v>0</v>
      </c>
      <c r="DA65" s="585">
        <f>Table3[[#This Row], [je96]]+Table3[[#This Row], [je97]]+Table3[[#This Row], [je98]]+Table3[[#This Row], [je99]]+Table3[[#This Row], [je100]]</f>
        <v>0</v>
      </c>
      <c r="DB65" s="591">
        <v>0</v>
      </c>
      <c r="DC65" s="591">
        <v>0</v>
      </c>
      <c r="DD65" s="591">
        <v>0</v>
      </c>
      <c r="DE65" s="591">
        <v>0</v>
      </c>
      <c r="DF65" s="591">
        <v>0</v>
      </c>
      <c r="DG65" s="585">
        <f>Table3[[#This Row], [je102]]+Table3[[#This Row], [je103]]+Table3[[#This Row], [je104]]</f>
        <v>0</v>
      </c>
      <c r="DH65" s="591">
        <v>0</v>
      </c>
      <c r="DI65" s="591">
        <v>0</v>
      </c>
      <c r="DJ65" s="591">
        <v>0</v>
      </c>
      <c r="DK65" s="585">
        <f>Table3[[#This Row], [je106]]+Table3[[#This Row], [je107]]+Table3[[#This Row], [je108]]+Table3[[#This Row], [je109]]+Table3[[#This Row], [je110]]</f>
        <v>0</v>
      </c>
      <c r="DL65" s="591">
        <v>0</v>
      </c>
      <c r="DM65" s="591">
        <v>0</v>
      </c>
      <c r="DN65" s="591">
        <v>0</v>
      </c>
      <c r="DO65" s="591">
        <v>0</v>
      </c>
      <c r="DP65" s="593">
        <v>0</v>
      </c>
    </row>
    <row customHeight="1" ht="22.5">
      <c r="A66" s="588" t="s">
        <v>330</v>
      </c>
      <c r="B66" s="590"/>
      <c r="C66" s="590"/>
      <c r="D66" s="648" t="s">
        <v>616</v>
      </c>
      <c r="E66" s="648" t="s">
        <v>617</v>
      </c>
      <c r="F66" s="648" t="s">
        <v>618</v>
      </c>
      <c r="G66" s="648" t="s">
        <v>616</v>
      </c>
      <c r="H66" s="648" t="s">
        <v>617</v>
      </c>
      <c r="I66" s="648" t="s">
        <v>505</v>
      </c>
      <c r="J66" s="649" t="s">
        <v>22</v>
      </c>
      <c r="K66" s="585">
        <f>Table3[[#This Row], [je2]]+Table3[[#This Row], [je16]]+Table3[[#This Row], [je44]]+Table3[[#This Row], [je57]]+Table3[[#This Row], [je62]]+Table3[[#This Row], [je75]]+Table3[[#This Row], [je92]]+Table3[[#This Row], [je95]]+Table3[[#This Row], [je101]]+Table3[[#This Row], [je105]]</f>
        <v>1938.38</v>
      </c>
      <c r="L66" s="585">
        <f>SUM(Table3[[#This Row], [je3]]:Table3[[#This Row], [je15]])</f>
        <v>0</v>
      </c>
      <c r="M66" s="591">
        <v>0</v>
      </c>
      <c r="N66" s="591">
        <v>0</v>
      </c>
      <c r="O66" s="591">
        <v>0</v>
      </c>
      <c r="P66" s="591">
        <v>0</v>
      </c>
      <c r="Q66" s="591">
        <v>0</v>
      </c>
      <c r="R66" s="591">
        <v>0</v>
      </c>
      <c r="S66" s="591">
        <v>0</v>
      </c>
      <c r="T66" s="591">
        <v>0</v>
      </c>
      <c r="U66" s="591">
        <v>0</v>
      </c>
      <c r="V66" s="591">
        <v>0</v>
      </c>
      <c r="W66" s="591">
        <v>0</v>
      </c>
      <c r="X66" s="591">
        <v>0</v>
      </c>
      <c r="Y66" s="591">
        <v>0</v>
      </c>
      <c r="Z66" s="585">
        <f>SUM(Table3[[#This Row], [je17]]:Table3[[#This Row], [je43]])</f>
        <v>1938.38</v>
      </c>
      <c r="AA66" s="591">
        <v>0</v>
      </c>
      <c r="AB66" s="591">
        <v>0</v>
      </c>
      <c r="AC66" s="591">
        <v>0</v>
      </c>
      <c r="AD66" s="591">
        <v>0</v>
      </c>
      <c r="AE66" s="591">
        <v>0</v>
      </c>
      <c r="AF66" s="591">
        <v>0</v>
      </c>
      <c r="AG66" s="591">
        <v>0</v>
      </c>
      <c r="AH66" s="591">
        <v>0</v>
      </c>
      <c r="AI66" s="591">
        <v>0</v>
      </c>
      <c r="AJ66" s="591">
        <v>0</v>
      </c>
      <c r="AK66" s="591">
        <v>0</v>
      </c>
      <c r="AL66" s="591">
        <v>0</v>
      </c>
      <c r="AM66" s="591">
        <v>0</v>
      </c>
      <c r="AN66" s="591">
        <v>0</v>
      </c>
      <c r="AO66" s="591">
        <v>0</v>
      </c>
      <c r="AP66" s="591">
        <v>0</v>
      </c>
      <c r="AQ66" s="591">
        <v>0</v>
      </c>
      <c r="AR66" s="591">
        <v>0</v>
      </c>
      <c r="AS66" s="591">
        <v>0</v>
      </c>
      <c r="AT66" s="591">
        <v>0</v>
      </c>
      <c r="AU66" s="591">
        <v>0</v>
      </c>
      <c r="AV66" s="591">
        <v>0</v>
      </c>
      <c r="AW66" s="591">
        <v>0</v>
      </c>
      <c r="AX66" s="591">
        <v>0</v>
      </c>
      <c r="AY66" s="591">
        <v>0</v>
      </c>
      <c r="AZ66" s="591">
        <v>0</v>
      </c>
      <c r="BA66" s="591">
        <v>1938.38</v>
      </c>
      <c r="BB66" s="585">
        <f>SUM(Table3[[#This Row], [je45]]:Table3[[#This Row], [je56]])</f>
        <v>0</v>
      </c>
      <c r="BC66" s="591">
        <v>0</v>
      </c>
      <c r="BD66" s="591">
        <v>0</v>
      </c>
      <c r="BE66" s="591">
        <v>0</v>
      </c>
      <c r="BF66" s="591">
        <v>0</v>
      </c>
      <c r="BG66" s="591">
        <v>0</v>
      </c>
      <c r="BH66" s="591">
        <v>0</v>
      </c>
      <c r="BI66" s="591">
        <v>0</v>
      </c>
      <c r="BJ66" s="591">
        <v>0</v>
      </c>
      <c r="BK66" s="591">
        <v>0</v>
      </c>
      <c r="BL66" s="591">
        <v>0</v>
      </c>
      <c r="BM66" s="591">
        <v>0</v>
      </c>
      <c r="BN66" s="591">
        <v>0</v>
      </c>
      <c r="BO66" s="585">
        <f>Table3[[#This Row], [je58]]+Table3[[#This Row], [je59]]+Table3[[#This Row], [je60]]+Table3[[#This Row], [je61]]</f>
        <v>0</v>
      </c>
      <c r="BP66" s="591">
        <v>0</v>
      </c>
      <c r="BQ66" s="591">
        <v>0</v>
      </c>
      <c r="BR66" s="591">
        <v>0</v>
      </c>
      <c r="BS66" s="591">
        <v>0</v>
      </c>
      <c r="BT66" s="585">
        <f>SUM(Table3[[#This Row], [je63]]:Table3[[#This Row], [je74]])</f>
        <v>0</v>
      </c>
      <c r="BU66" s="591">
        <v>0</v>
      </c>
      <c r="BV66" s="591">
        <v>0</v>
      </c>
      <c r="BW66" s="591">
        <v>0</v>
      </c>
      <c r="BX66" s="591">
        <v>0</v>
      </c>
      <c r="BY66" s="591">
        <v>0</v>
      </c>
      <c r="BZ66" s="591">
        <v>0</v>
      </c>
      <c r="CA66" s="591">
        <v>0</v>
      </c>
      <c r="CB66" s="591">
        <v>0</v>
      </c>
      <c r="CC66" s="591">
        <v>0</v>
      </c>
      <c r="CD66" s="591">
        <v>0</v>
      </c>
      <c r="CE66" s="591">
        <v>0</v>
      </c>
      <c r="CF66" s="591">
        <v>0</v>
      </c>
      <c r="CG66" s="585">
        <f>SUM(Table3[[#This Row], [je76]]:Table3[[#This Row], [je91]])</f>
        <v>0</v>
      </c>
      <c r="CH66" s="591">
        <v>0</v>
      </c>
      <c r="CI66" s="591">
        <v>0</v>
      </c>
      <c r="CJ66" s="591">
        <v>0</v>
      </c>
      <c r="CK66" s="591">
        <v>0</v>
      </c>
      <c r="CL66" s="591">
        <v>0</v>
      </c>
      <c r="CM66" s="591">
        <v>0</v>
      </c>
      <c r="CN66" s="591">
        <v>0</v>
      </c>
      <c r="CO66" s="591">
        <v>0</v>
      </c>
      <c r="CP66" s="591">
        <v>0</v>
      </c>
      <c r="CQ66" s="591">
        <v>0</v>
      </c>
      <c r="CR66" s="591">
        <v>0</v>
      </c>
      <c r="CS66" s="591">
        <v>0</v>
      </c>
      <c r="CT66" s="591">
        <v>0</v>
      </c>
      <c r="CU66" s="591">
        <v>0</v>
      </c>
      <c r="CV66" s="591">
        <v>0</v>
      </c>
      <c r="CW66" s="591">
        <v>0</v>
      </c>
      <c r="CX66" s="585">
        <f>Table3[[#This Row], [je93]]+Table3[[#This Row], [je94]]</f>
        <v>0</v>
      </c>
      <c r="CY66" s="591">
        <v>0</v>
      </c>
      <c r="CZ66" s="591">
        <v>0</v>
      </c>
      <c r="DA66" s="585">
        <f>Table3[[#This Row], [je96]]+Table3[[#This Row], [je97]]+Table3[[#This Row], [je98]]+Table3[[#This Row], [je99]]+Table3[[#This Row], [je100]]</f>
        <v>0</v>
      </c>
      <c r="DB66" s="591">
        <v>0</v>
      </c>
      <c r="DC66" s="591">
        <v>0</v>
      </c>
      <c r="DD66" s="591">
        <v>0</v>
      </c>
      <c r="DE66" s="591">
        <v>0</v>
      </c>
      <c r="DF66" s="591">
        <v>0</v>
      </c>
      <c r="DG66" s="585">
        <f>Table3[[#This Row], [je102]]+Table3[[#This Row], [je103]]+Table3[[#This Row], [je104]]</f>
        <v>0</v>
      </c>
      <c r="DH66" s="591">
        <v>0</v>
      </c>
      <c r="DI66" s="591">
        <v>0</v>
      </c>
      <c r="DJ66" s="591">
        <v>0</v>
      </c>
      <c r="DK66" s="585">
        <f>Table3[[#This Row], [je106]]+Table3[[#This Row], [je107]]+Table3[[#This Row], [je108]]+Table3[[#This Row], [je109]]+Table3[[#This Row], [je110]]</f>
        <v>0</v>
      </c>
      <c r="DL66" s="591">
        <v>0</v>
      </c>
      <c r="DM66" s="591">
        <v>0</v>
      </c>
      <c r="DN66" s="591">
        <v>0</v>
      </c>
      <c r="DO66" s="591">
        <v>0</v>
      </c>
      <c r="DP66" s="593">
        <v>0</v>
      </c>
    </row>
    <row customHeight="1" ht="22.5">
      <c r="A67" s="588" t="s">
        <v>330</v>
      </c>
      <c r="B67" s="590"/>
      <c r="C67" s="590"/>
      <c r="D67" s="648" t="s">
        <v>619</v>
      </c>
      <c r="E67" s="648" t="s">
        <v>620</v>
      </c>
      <c r="F67" s="648" t="s">
        <v>502</v>
      </c>
      <c r="G67" s="648" t="s">
        <v>621</v>
      </c>
      <c r="H67" s="648" t="s">
        <v>622</v>
      </c>
      <c r="I67" s="648" t="s">
        <v>505</v>
      </c>
      <c r="J67" s="649" t="s">
        <v>22</v>
      </c>
      <c r="K67" s="585">
        <f>Table3[[#This Row], [je2]]+Table3[[#This Row], [je16]]+Table3[[#This Row], [je44]]+Table3[[#This Row], [je57]]+Table3[[#This Row], [je62]]+Table3[[#This Row], [je75]]+Table3[[#This Row], [je92]]+Table3[[#This Row], [je95]]+Table3[[#This Row], [je101]]+Table3[[#This Row], [je105]]</f>
        <v>4432841.14</v>
      </c>
      <c r="L67" s="585">
        <f>SUM(Table3[[#This Row], [je3]]:Table3[[#This Row], [je15]])</f>
        <v>0</v>
      </c>
      <c r="M67" s="591">
        <v>0</v>
      </c>
      <c r="N67" s="591">
        <v>0</v>
      </c>
      <c r="O67" s="591">
        <v>0</v>
      </c>
      <c r="P67" s="591">
        <v>0</v>
      </c>
      <c r="Q67" s="591">
        <v>0</v>
      </c>
      <c r="R67" s="591">
        <v>0</v>
      </c>
      <c r="S67" s="591">
        <v>0</v>
      </c>
      <c r="T67" s="591">
        <v>0</v>
      </c>
      <c r="U67" s="591">
        <v>0</v>
      </c>
      <c r="V67" s="591">
        <v>0</v>
      </c>
      <c r="W67" s="591">
        <v>0</v>
      </c>
      <c r="X67" s="591">
        <v>0</v>
      </c>
      <c r="Y67" s="591">
        <v>0</v>
      </c>
      <c r="Z67" s="585">
        <f>SUM(Table3[[#This Row], [je17]]:Table3[[#This Row], [je43]])</f>
        <v>0</v>
      </c>
      <c r="AA67" s="591">
        <v>0</v>
      </c>
      <c r="AB67" s="591">
        <v>0</v>
      </c>
      <c r="AC67" s="591">
        <v>0</v>
      </c>
      <c r="AD67" s="591">
        <v>0</v>
      </c>
      <c r="AE67" s="591">
        <v>0</v>
      </c>
      <c r="AF67" s="591">
        <v>0</v>
      </c>
      <c r="AG67" s="591">
        <v>0</v>
      </c>
      <c r="AH67" s="591">
        <v>0</v>
      </c>
      <c r="AI67" s="591">
        <v>0</v>
      </c>
      <c r="AJ67" s="591">
        <v>0</v>
      </c>
      <c r="AK67" s="591">
        <v>0</v>
      </c>
      <c r="AL67" s="591">
        <v>0</v>
      </c>
      <c r="AM67" s="591">
        <v>0</v>
      </c>
      <c r="AN67" s="591">
        <v>0</v>
      </c>
      <c r="AO67" s="591">
        <v>0</v>
      </c>
      <c r="AP67" s="591">
        <v>0</v>
      </c>
      <c r="AQ67" s="591">
        <v>0</v>
      </c>
      <c r="AR67" s="591">
        <v>0</v>
      </c>
      <c r="AS67" s="591">
        <v>0</v>
      </c>
      <c r="AT67" s="591">
        <v>0</v>
      </c>
      <c r="AU67" s="591">
        <v>0</v>
      </c>
      <c r="AV67" s="591">
        <v>0</v>
      </c>
      <c r="AW67" s="591">
        <v>0</v>
      </c>
      <c r="AX67" s="591">
        <v>0</v>
      </c>
      <c r="AY67" s="591">
        <v>0</v>
      </c>
      <c r="AZ67" s="591">
        <v>0</v>
      </c>
      <c r="BA67" s="591">
        <v>0</v>
      </c>
      <c r="BB67" s="585">
        <f>SUM(Table3[[#This Row], [je45]]:Table3[[#This Row], [je56]])</f>
        <v>0</v>
      </c>
      <c r="BC67" s="591">
        <v>0</v>
      </c>
      <c r="BD67" s="591">
        <v>0</v>
      </c>
      <c r="BE67" s="591">
        <v>0</v>
      </c>
      <c r="BF67" s="591">
        <v>0</v>
      </c>
      <c r="BG67" s="591">
        <v>0</v>
      </c>
      <c r="BH67" s="591">
        <v>0</v>
      </c>
      <c r="BI67" s="591">
        <v>0</v>
      </c>
      <c r="BJ67" s="591">
        <v>0</v>
      </c>
      <c r="BK67" s="591">
        <v>0</v>
      </c>
      <c r="BL67" s="591">
        <v>0</v>
      </c>
      <c r="BM67" s="591">
        <v>0</v>
      </c>
      <c r="BN67" s="591">
        <v>0</v>
      </c>
      <c r="BO67" s="585">
        <f>Table3[[#This Row], [je58]]+Table3[[#This Row], [je59]]+Table3[[#This Row], [je60]]+Table3[[#This Row], [je61]]</f>
        <v>0</v>
      </c>
      <c r="BP67" s="591">
        <v>0</v>
      </c>
      <c r="BQ67" s="591">
        <v>0</v>
      </c>
      <c r="BR67" s="591">
        <v>0</v>
      </c>
      <c r="BS67" s="591">
        <v>0</v>
      </c>
      <c r="BT67" s="585">
        <f>SUM(Table3[[#This Row], [je63]]:Table3[[#This Row], [je74]])</f>
        <v>0</v>
      </c>
      <c r="BU67" s="591">
        <v>0</v>
      </c>
      <c r="BV67" s="591">
        <v>0</v>
      </c>
      <c r="BW67" s="591">
        <v>0</v>
      </c>
      <c r="BX67" s="591">
        <v>0</v>
      </c>
      <c r="BY67" s="591">
        <v>0</v>
      </c>
      <c r="BZ67" s="591">
        <v>0</v>
      </c>
      <c r="CA67" s="591">
        <v>0</v>
      </c>
      <c r="CB67" s="591">
        <v>0</v>
      </c>
      <c r="CC67" s="591">
        <v>0</v>
      </c>
      <c r="CD67" s="591">
        <v>0</v>
      </c>
      <c r="CE67" s="591">
        <v>0</v>
      </c>
      <c r="CF67" s="591">
        <v>0</v>
      </c>
      <c r="CG67" s="585">
        <f>SUM(Table3[[#This Row], [je76]]:Table3[[#This Row], [je91]])</f>
        <v>0</v>
      </c>
      <c r="CH67" s="591">
        <v>0</v>
      </c>
      <c r="CI67" s="591">
        <v>0</v>
      </c>
      <c r="CJ67" s="591">
        <v>0</v>
      </c>
      <c r="CK67" s="591">
        <v>0</v>
      </c>
      <c r="CL67" s="591">
        <v>0</v>
      </c>
      <c r="CM67" s="591">
        <v>0</v>
      </c>
      <c r="CN67" s="591">
        <v>0</v>
      </c>
      <c r="CO67" s="591">
        <v>0</v>
      </c>
      <c r="CP67" s="591">
        <v>0</v>
      </c>
      <c r="CQ67" s="591">
        <v>0</v>
      </c>
      <c r="CR67" s="591">
        <v>0</v>
      </c>
      <c r="CS67" s="591">
        <v>0</v>
      </c>
      <c r="CT67" s="591">
        <v>0</v>
      </c>
      <c r="CU67" s="591">
        <v>0</v>
      </c>
      <c r="CV67" s="591">
        <v>0</v>
      </c>
      <c r="CW67" s="591">
        <v>0</v>
      </c>
      <c r="CX67" s="585">
        <f>Table3[[#This Row], [je93]]+Table3[[#This Row], [je94]]</f>
        <v>0</v>
      </c>
      <c r="CY67" s="591">
        <v>0</v>
      </c>
      <c r="CZ67" s="591">
        <v>0</v>
      </c>
      <c r="DA67" s="585">
        <f>Table3[[#This Row], [je96]]+Table3[[#This Row], [je97]]+Table3[[#This Row], [je98]]+Table3[[#This Row], [je99]]+Table3[[#This Row], [je100]]</f>
        <v>4432841.14</v>
      </c>
      <c r="DB67" s="591">
        <v>0</v>
      </c>
      <c r="DC67" s="591">
        <v>0</v>
      </c>
      <c r="DD67" s="591">
        <v>0</v>
      </c>
      <c r="DE67" s="591">
        <v>0</v>
      </c>
      <c r="DF67" s="591">
        <v>4432841.14</v>
      </c>
      <c r="DG67" s="585">
        <f>Table3[[#This Row], [je102]]+Table3[[#This Row], [je103]]+Table3[[#This Row], [je104]]</f>
        <v>0</v>
      </c>
      <c r="DH67" s="591">
        <v>0</v>
      </c>
      <c r="DI67" s="591">
        <v>0</v>
      </c>
      <c r="DJ67" s="591">
        <v>0</v>
      </c>
      <c r="DK67" s="585">
        <f>Table3[[#This Row], [je106]]+Table3[[#This Row], [je107]]+Table3[[#This Row], [je108]]+Table3[[#This Row], [je109]]+Table3[[#This Row], [je110]]</f>
        <v>0</v>
      </c>
      <c r="DL67" s="591">
        <v>0</v>
      </c>
      <c r="DM67" s="591">
        <v>0</v>
      </c>
      <c r="DN67" s="591">
        <v>0</v>
      </c>
      <c r="DO67" s="591">
        <v>0</v>
      </c>
      <c r="DP67" s="593">
        <v>0</v>
      </c>
    </row>
    <row customHeight="1" ht="22.5">
      <c r="A68" s="588" t="s">
        <v>330</v>
      </c>
      <c r="B68" s="590"/>
      <c r="C68" s="590"/>
      <c r="D68" s="648" t="s">
        <v>623</v>
      </c>
      <c r="E68" s="648" t="s">
        <v>624</v>
      </c>
      <c r="F68" s="648" t="s">
        <v>502</v>
      </c>
      <c r="G68" s="648" t="s">
        <v>625</v>
      </c>
      <c r="H68" s="648" t="s">
        <v>626</v>
      </c>
      <c r="I68" s="648" t="s">
        <v>505</v>
      </c>
      <c r="J68" s="649" t="s">
        <v>22</v>
      </c>
      <c r="K68" s="585">
        <f>Table3[[#This Row], [je2]]+Table3[[#This Row], [je16]]+Table3[[#This Row], [je44]]+Table3[[#This Row], [je57]]+Table3[[#This Row], [je62]]+Table3[[#This Row], [je75]]+Table3[[#This Row], [je92]]+Table3[[#This Row], [je95]]+Table3[[#This Row], [je101]]+Table3[[#This Row], [je105]]</f>
        <v>23150000</v>
      </c>
      <c r="L68" s="585">
        <f>SUM(Table3[[#This Row], [je3]]:Table3[[#This Row], [je15]])</f>
        <v>0</v>
      </c>
      <c r="M68" s="591">
        <v>0</v>
      </c>
      <c r="N68" s="591">
        <v>0</v>
      </c>
      <c r="O68" s="591">
        <v>0</v>
      </c>
      <c r="P68" s="591">
        <v>0</v>
      </c>
      <c r="Q68" s="591">
        <v>0</v>
      </c>
      <c r="R68" s="591">
        <v>0</v>
      </c>
      <c r="S68" s="591">
        <v>0</v>
      </c>
      <c r="T68" s="591">
        <v>0</v>
      </c>
      <c r="U68" s="591">
        <v>0</v>
      </c>
      <c r="V68" s="591">
        <v>0</v>
      </c>
      <c r="W68" s="591">
        <v>0</v>
      </c>
      <c r="X68" s="591">
        <v>0</v>
      </c>
      <c r="Y68" s="591">
        <v>0</v>
      </c>
      <c r="Z68" s="585">
        <f>SUM(Table3[[#This Row], [je17]]:Table3[[#This Row], [je43]])</f>
        <v>0</v>
      </c>
      <c r="AA68" s="591">
        <v>0</v>
      </c>
      <c r="AB68" s="591">
        <v>0</v>
      </c>
      <c r="AC68" s="591">
        <v>0</v>
      </c>
      <c r="AD68" s="591">
        <v>0</v>
      </c>
      <c r="AE68" s="591">
        <v>0</v>
      </c>
      <c r="AF68" s="591">
        <v>0</v>
      </c>
      <c r="AG68" s="591">
        <v>0</v>
      </c>
      <c r="AH68" s="591">
        <v>0</v>
      </c>
      <c r="AI68" s="591">
        <v>0</v>
      </c>
      <c r="AJ68" s="591">
        <v>0</v>
      </c>
      <c r="AK68" s="591">
        <v>0</v>
      </c>
      <c r="AL68" s="591">
        <v>0</v>
      </c>
      <c r="AM68" s="591">
        <v>0</v>
      </c>
      <c r="AN68" s="591">
        <v>0</v>
      </c>
      <c r="AO68" s="591">
        <v>0</v>
      </c>
      <c r="AP68" s="591">
        <v>0</v>
      </c>
      <c r="AQ68" s="591">
        <v>0</v>
      </c>
      <c r="AR68" s="591">
        <v>0</v>
      </c>
      <c r="AS68" s="591">
        <v>0</v>
      </c>
      <c r="AT68" s="591">
        <v>0</v>
      </c>
      <c r="AU68" s="591">
        <v>0</v>
      </c>
      <c r="AV68" s="591">
        <v>0</v>
      </c>
      <c r="AW68" s="591">
        <v>0</v>
      </c>
      <c r="AX68" s="591">
        <v>0</v>
      </c>
      <c r="AY68" s="591">
        <v>0</v>
      </c>
      <c r="AZ68" s="591">
        <v>0</v>
      </c>
      <c r="BA68" s="591">
        <v>0</v>
      </c>
      <c r="BB68" s="585">
        <f>SUM(Table3[[#This Row], [je45]]:Table3[[#This Row], [je56]])</f>
        <v>0</v>
      </c>
      <c r="BC68" s="591">
        <v>0</v>
      </c>
      <c r="BD68" s="591">
        <v>0</v>
      </c>
      <c r="BE68" s="591">
        <v>0</v>
      </c>
      <c r="BF68" s="591">
        <v>0</v>
      </c>
      <c r="BG68" s="591">
        <v>0</v>
      </c>
      <c r="BH68" s="591">
        <v>0</v>
      </c>
      <c r="BI68" s="591">
        <v>0</v>
      </c>
      <c r="BJ68" s="591">
        <v>0</v>
      </c>
      <c r="BK68" s="591">
        <v>0</v>
      </c>
      <c r="BL68" s="591">
        <v>0</v>
      </c>
      <c r="BM68" s="591">
        <v>0</v>
      </c>
      <c r="BN68" s="591">
        <v>0</v>
      </c>
      <c r="BO68" s="585">
        <f>Table3[[#This Row], [je58]]+Table3[[#This Row], [je59]]+Table3[[#This Row], [je60]]+Table3[[#This Row], [je61]]</f>
        <v>0</v>
      </c>
      <c r="BP68" s="591">
        <v>0</v>
      </c>
      <c r="BQ68" s="591">
        <v>0</v>
      </c>
      <c r="BR68" s="591">
        <v>0</v>
      </c>
      <c r="BS68" s="591">
        <v>0</v>
      </c>
      <c r="BT68" s="585">
        <f>SUM(Table3[[#This Row], [je63]]:Table3[[#This Row], [je74]])</f>
        <v>0</v>
      </c>
      <c r="BU68" s="591">
        <v>0</v>
      </c>
      <c r="BV68" s="591">
        <v>0</v>
      </c>
      <c r="BW68" s="591">
        <v>0</v>
      </c>
      <c r="BX68" s="591">
        <v>0</v>
      </c>
      <c r="BY68" s="591">
        <v>0</v>
      </c>
      <c r="BZ68" s="591">
        <v>0</v>
      </c>
      <c r="CA68" s="591">
        <v>0</v>
      </c>
      <c r="CB68" s="591">
        <v>0</v>
      </c>
      <c r="CC68" s="591">
        <v>0</v>
      </c>
      <c r="CD68" s="591">
        <v>0</v>
      </c>
      <c r="CE68" s="591">
        <v>0</v>
      </c>
      <c r="CF68" s="591">
        <v>0</v>
      </c>
      <c r="CG68" s="585">
        <f>SUM(Table3[[#This Row], [je76]]:Table3[[#This Row], [je91]])</f>
        <v>0</v>
      </c>
      <c r="CH68" s="591">
        <v>0</v>
      </c>
      <c r="CI68" s="591">
        <v>0</v>
      </c>
      <c r="CJ68" s="591">
        <v>0</v>
      </c>
      <c r="CK68" s="591">
        <v>0</v>
      </c>
      <c r="CL68" s="591">
        <v>0</v>
      </c>
      <c r="CM68" s="591">
        <v>0</v>
      </c>
      <c r="CN68" s="591">
        <v>0</v>
      </c>
      <c r="CO68" s="591">
        <v>0</v>
      </c>
      <c r="CP68" s="591">
        <v>0</v>
      </c>
      <c r="CQ68" s="591">
        <v>0</v>
      </c>
      <c r="CR68" s="591">
        <v>0</v>
      </c>
      <c r="CS68" s="591">
        <v>0</v>
      </c>
      <c r="CT68" s="591">
        <v>0</v>
      </c>
      <c r="CU68" s="591">
        <v>0</v>
      </c>
      <c r="CV68" s="591">
        <v>0</v>
      </c>
      <c r="CW68" s="591">
        <v>0</v>
      </c>
      <c r="CX68" s="585">
        <f>Table3[[#This Row], [je93]]+Table3[[#This Row], [je94]]</f>
        <v>0</v>
      </c>
      <c r="CY68" s="591">
        <v>0</v>
      </c>
      <c r="CZ68" s="591">
        <v>0</v>
      </c>
      <c r="DA68" s="585">
        <f>Table3[[#This Row], [je96]]+Table3[[#This Row], [je97]]+Table3[[#This Row], [je98]]+Table3[[#This Row], [je99]]+Table3[[#This Row], [je100]]</f>
        <v>23150000</v>
      </c>
      <c r="DB68" s="591">
        <v>0</v>
      </c>
      <c r="DC68" s="591">
        <v>0</v>
      </c>
      <c r="DD68" s="591">
        <v>0</v>
      </c>
      <c r="DE68" s="591">
        <v>0</v>
      </c>
      <c r="DF68" s="591">
        <v>23150000</v>
      </c>
      <c r="DG68" s="585">
        <f>Table3[[#This Row], [je102]]+Table3[[#This Row], [je103]]+Table3[[#This Row], [je104]]</f>
        <v>0</v>
      </c>
      <c r="DH68" s="591">
        <v>0</v>
      </c>
      <c r="DI68" s="591">
        <v>0</v>
      </c>
      <c r="DJ68" s="591">
        <v>0</v>
      </c>
      <c r="DK68" s="585">
        <f>Table3[[#This Row], [je106]]+Table3[[#This Row], [je107]]+Table3[[#This Row], [je108]]+Table3[[#This Row], [je109]]+Table3[[#This Row], [je110]]</f>
        <v>0</v>
      </c>
      <c r="DL68" s="591">
        <v>0</v>
      </c>
      <c r="DM68" s="591">
        <v>0</v>
      </c>
      <c r="DN68" s="591">
        <v>0</v>
      </c>
      <c r="DO68" s="591">
        <v>0</v>
      </c>
      <c r="DP68" s="593">
        <v>0</v>
      </c>
    </row>
    <row customHeight="1" ht="22.5">
      <c r="A69" s="588" t="s">
        <v>330</v>
      </c>
      <c r="B69" s="590"/>
      <c r="C69" s="590"/>
      <c r="D69" s="648" t="s">
        <v>627</v>
      </c>
      <c r="E69" s="648" t="s">
        <v>628</v>
      </c>
      <c r="F69" s="648" t="s">
        <v>502</v>
      </c>
      <c r="G69" s="648" t="s">
        <v>538</v>
      </c>
      <c r="H69" s="648" t="s">
        <v>539</v>
      </c>
      <c r="I69" s="648" t="s">
        <v>505</v>
      </c>
      <c r="J69" s="649" t="s">
        <v>22</v>
      </c>
      <c r="K69" s="585">
        <f>Table3[[#This Row], [je2]]+Table3[[#This Row], [je16]]+Table3[[#This Row], [je44]]+Table3[[#This Row], [je57]]+Table3[[#This Row], [je62]]+Table3[[#This Row], [je75]]+Table3[[#This Row], [je92]]+Table3[[#This Row], [je95]]+Table3[[#This Row], [je101]]+Table3[[#This Row], [je105]]</f>
        <v>1300000</v>
      </c>
      <c r="L69" s="585">
        <f>SUM(Table3[[#This Row], [je3]]:Table3[[#This Row], [je15]])</f>
        <v>0</v>
      </c>
      <c r="M69" s="591">
        <v>0</v>
      </c>
      <c r="N69" s="591">
        <v>0</v>
      </c>
      <c r="O69" s="591">
        <v>0</v>
      </c>
      <c r="P69" s="591">
        <v>0</v>
      </c>
      <c r="Q69" s="591">
        <v>0</v>
      </c>
      <c r="R69" s="591">
        <v>0</v>
      </c>
      <c r="S69" s="591">
        <v>0</v>
      </c>
      <c r="T69" s="591">
        <v>0</v>
      </c>
      <c r="U69" s="591">
        <v>0</v>
      </c>
      <c r="V69" s="591">
        <v>0</v>
      </c>
      <c r="W69" s="591">
        <v>0</v>
      </c>
      <c r="X69" s="591">
        <v>0</v>
      </c>
      <c r="Y69" s="591">
        <v>0</v>
      </c>
      <c r="Z69" s="585">
        <f>SUM(Table3[[#This Row], [je17]]:Table3[[#This Row], [je43]])</f>
        <v>0</v>
      </c>
      <c r="AA69" s="591">
        <v>0</v>
      </c>
      <c r="AB69" s="591">
        <v>0</v>
      </c>
      <c r="AC69" s="591">
        <v>0</v>
      </c>
      <c r="AD69" s="591">
        <v>0</v>
      </c>
      <c r="AE69" s="591">
        <v>0</v>
      </c>
      <c r="AF69" s="591">
        <v>0</v>
      </c>
      <c r="AG69" s="591">
        <v>0</v>
      </c>
      <c r="AH69" s="591">
        <v>0</v>
      </c>
      <c r="AI69" s="591">
        <v>0</v>
      </c>
      <c r="AJ69" s="591">
        <v>0</v>
      </c>
      <c r="AK69" s="591">
        <v>0</v>
      </c>
      <c r="AL69" s="591">
        <v>0</v>
      </c>
      <c r="AM69" s="591">
        <v>0</v>
      </c>
      <c r="AN69" s="591">
        <v>0</v>
      </c>
      <c r="AO69" s="591">
        <v>0</v>
      </c>
      <c r="AP69" s="591">
        <v>0</v>
      </c>
      <c r="AQ69" s="591">
        <v>0</v>
      </c>
      <c r="AR69" s="591">
        <v>0</v>
      </c>
      <c r="AS69" s="591">
        <v>0</v>
      </c>
      <c r="AT69" s="591">
        <v>0</v>
      </c>
      <c r="AU69" s="591">
        <v>0</v>
      </c>
      <c r="AV69" s="591">
        <v>0</v>
      </c>
      <c r="AW69" s="591">
        <v>0</v>
      </c>
      <c r="AX69" s="591">
        <v>0</v>
      </c>
      <c r="AY69" s="591">
        <v>0</v>
      </c>
      <c r="AZ69" s="591">
        <v>0</v>
      </c>
      <c r="BA69" s="591">
        <v>0</v>
      </c>
      <c r="BB69" s="585">
        <f>SUM(Table3[[#This Row], [je45]]:Table3[[#This Row], [je56]])</f>
        <v>0</v>
      </c>
      <c r="BC69" s="591">
        <v>0</v>
      </c>
      <c r="BD69" s="591">
        <v>0</v>
      </c>
      <c r="BE69" s="591">
        <v>0</v>
      </c>
      <c r="BF69" s="591">
        <v>0</v>
      </c>
      <c r="BG69" s="591">
        <v>0</v>
      </c>
      <c r="BH69" s="591">
        <v>0</v>
      </c>
      <c r="BI69" s="591">
        <v>0</v>
      </c>
      <c r="BJ69" s="591">
        <v>0</v>
      </c>
      <c r="BK69" s="591">
        <v>0</v>
      </c>
      <c r="BL69" s="591">
        <v>0</v>
      </c>
      <c r="BM69" s="591">
        <v>0</v>
      </c>
      <c r="BN69" s="591">
        <v>0</v>
      </c>
      <c r="BO69" s="585">
        <f>Table3[[#This Row], [je58]]+Table3[[#This Row], [je59]]+Table3[[#This Row], [je60]]+Table3[[#This Row], [je61]]</f>
        <v>0</v>
      </c>
      <c r="BP69" s="591">
        <v>0</v>
      </c>
      <c r="BQ69" s="591">
        <v>0</v>
      </c>
      <c r="BR69" s="591">
        <v>0</v>
      </c>
      <c r="BS69" s="591">
        <v>0</v>
      </c>
      <c r="BT69" s="585">
        <f>SUM(Table3[[#This Row], [je63]]:Table3[[#This Row], [je74]])</f>
        <v>0</v>
      </c>
      <c r="BU69" s="591">
        <v>0</v>
      </c>
      <c r="BV69" s="591">
        <v>0</v>
      </c>
      <c r="BW69" s="591">
        <v>0</v>
      </c>
      <c r="BX69" s="591">
        <v>0</v>
      </c>
      <c r="BY69" s="591">
        <v>0</v>
      </c>
      <c r="BZ69" s="591">
        <v>0</v>
      </c>
      <c r="CA69" s="591">
        <v>0</v>
      </c>
      <c r="CB69" s="591">
        <v>0</v>
      </c>
      <c r="CC69" s="591">
        <v>0</v>
      </c>
      <c r="CD69" s="591">
        <v>0</v>
      </c>
      <c r="CE69" s="591">
        <v>0</v>
      </c>
      <c r="CF69" s="591">
        <v>0</v>
      </c>
      <c r="CG69" s="585">
        <f>SUM(Table3[[#This Row], [je76]]:Table3[[#This Row], [je91]])</f>
        <v>0</v>
      </c>
      <c r="CH69" s="591">
        <v>0</v>
      </c>
      <c r="CI69" s="591">
        <v>0</v>
      </c>
      <c r="CJ69" s="591">
        <v>0</v>
      </c>
      <c r="CK69" s="591">
        <v>0</v>
      </c>
      <c r="CL69" s="591">
        <v>0</v>
      </c>
      <c r="CM69" s="591">
        <v>0</v>
      </c>
      <c r="CN69" s="591">
        <v>0</v>
      </c>
      <c r="CO69" s="591">
        <v>0</v>
      </c>
      <c r="CP69" s="591">
        <v>0</v>
      </c>
      <c r="CQ69" s="591">
        <v>0</v>
      </c>
      <c r="CR69" s="591">
        <v>0</v>
      </c>
      <c r="CS69" s="591">
        <v>0</v>
      </c>
      <c r="CT69" s="591">
        <v>0</v>
      </c>
      <c r="CU69" s="591">
        <v>0</v>
      </c>
      <c r="CV69" s="591">
        <v>0</v>
      </c>
      <c r="CW69" s="591">
        <v>0</v>
      </c>
      <c r="CX69" s="585">
        <f>Table3[[#This Row], [je93]]+Table3[[#This Row], [je94]]</f>
        <v>0</v>
      </c>
      <c r="CY69" s="591">
        <v>0</v>
      </c>
      <c r="CZ69" s="591">
        <v>0</v>
      </c>
      <c r="DA69" s="585">
        <f>Table3[[#This Row], [je96]]+Table3[[#This Row], [je97]]+Table3[[#This Row], [je98]]+Table3[[#This Row], [je99]]+Table3[[#This Row], [je100]]</f>
        <v>1300000</v>
      </c>
      <c r="DB69" s="591">
        <v>0</v>
      </c>
      <c r="DC69" s="591">
        <v>0</v>
      </c>
      <c r="DD69" s="591">
        <v>0</v>
      </c>
      <c r="DE69" s="591">
        <v>0</v>
      </c>
      <c r="DF69" s="591">
        <v>1300000</v>
      </c>
      <c r="DG69" s="585">
        <f>Table3[[#This Row], [je102]]+Table3[[#This Row], [je103]]+Table3[[#This Row], [je104]]</f>
        <v>0</v>
      </c>
      <c r="DH69" s="591">
        <v>0</v>
      </c>
      <c r="DI69" s="591">
        <v>0</v>
      </c>
      <c r="DJ69" s="591">
        <v>0</v>
      </c>
      <c r="DK69" s="585">
        <f>Table3[[#This Row], [je106]]+Table3[[#This Row], [je107]]+Table3[[#This Row], [je108]]+Table3[[#This Row], [je109]]+Table3[[#This Row], [je110]]</f>
        <v>0</v>
      </c>
      <c r="DL69" s="591">
        <v>0</v>
      </c>
      <c r="DM69" s="591">
        <v>0</v>
      </c>
      <c r="DN69" s="591">
        <v>0</v>
      </c>
      <c r="DO69" s="591">
        <v>0</v>
      </c>
      <c r="DP69" s="593">
        <v>0</v>
      </c>
    </row>
  </sheetData>
  <mergeCells count="15">
    <mergeCell ref="A1:AT1"/>
    <mergeCell ref="A4:J4"/>
    <mergeCell ref="L4:Y4"/>
    <mergeCell ref="Z4:BA4"/>
    <mergeCell ref="BB4:BN4"/>
    <mergeCell ref="BO4:BS4"/>
    <mergeCell ref="BT4:CF4"/>
    <mergeCell ref="CG4:CW4"/>
    <mergeCell ref="CX4:CZ4"/>
    <mergeCell ref="DA4:DF4"/>
    <mergeCell ref="DG4:DJ4"/>
    <mergeCell ref="DK4:DP4"/>
    <mergeCell ref="A5:C5"/>
    <mergeCell ref="K4:K5"/>
    <mergeCell ref="A3:E3"/>
  </mergeCells>
  <dataValidations count="2">
    <dataValidation type="textLength" allowBlank="1" showInputMessage="1" showErrorMessage="1" sqref="H7:H69">
      <formula1>21</formula1>
      <formula2>21</formula2>
    </dataValidation>
    <dataValidation type="textLength" allowBlank="1" showInputMessage="1" showErrorMessage="1" sqref="E7:E69">
      <formula1>21</formula1>
      <formula2>21</formula2>
    </dataValidation>
  </dataValidation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042DC-12CB-BF74-1D1F-E440269BD764}" mc:Ignorable="x14ac xr xr2 xr3">
  <sheetPr>
    <pageSetUpPr fitToPage="1"/>
  </sheetPr>
  <dimension ref="A1:DJ7"/>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32.50390625" customWidth="1"/>
    <col min="5" max="40" style="169" width="18.75390625" customWidth="1"/>
    <col min="41" max="76" style="58" width="18.75390625" customWidth="1"/>
    <col min="77" max="77" style="658" width="18.75390625" customWidth="1"/>
    <col min="78" max="78" style="658" width="18.75390625" customWidth="1"/>
    <col min="79" max="102" style="58" width="18.75390625" customWidth="1"/>
    <col min="103" max="103" style="658" width="18.75390625" customWidth="1"/>
    <col min="104" max="104" style="658" width="18.75390625" customWidth="1"/>
    <col min="105" max="112" style="58" width="18.75390625" customWidth="1"/>
    <col min="113" max="113" width="18.75390625" customWidth="1"/>
    <col min="114" max="114" style="658" width="18.75390625" customWidth="1"/>
  </cols>
  <sheetData>
    <row s="615" customFormat="1" customHeight="1" ht="21">
      <c r="A1" s="565" t="s">
        <v>629</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50"/>
      <c r="BZ1" s="650"/>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50"/>
      <c r="CZ1" s="650"/>
      <c r="DA1" s="617"/>
      <c r="DB1" s="617"/>
      <c r="DC1" s="617"/>
      <c r="DD1" s="617"/>
      <c r="DE1" s="617"/>
      <c r="DF1" s="617"/>
      <c r="DG1" s="617"/>
      <c r="DH1" s="617"/>
      <c r="DJ1" s="650"/>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51"/>
      <c r="BZ2" s="651"/>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51"/>
      <c r="CZ2" s="651"/>
      <c r="DA2" s="617"/>
      <c r="DB2" s="617"/>
      <c r="DC2" s="617"/>
      <c r="DD2" s="617"/>
      <c r="DE2" s="617"/>
      <c r="DF2" s="617"/>
      <c r="DG2" s="617"/>
      <c r="DH2" s="617"/>
      <c r="DJ2" s="569" t="s">
        <v>630</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52"/>
      <c r="BZ3" s="652"/>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52"/>
      <c r="CZ3" s="652"/>
      <c r="DA3" s="624"/>
      <c r="DB3" s="624"/>
      <c r="DC3" s="624"/>
      <c r="DD3" s="624"/>
      <c r="DE3" s="624"/>
      <c r="DF3" s="624"/>
      <c r="DG3" s="624"/>
      <c r="DH3" s="624"/>
      <c r="DJ3" s="623" t="s">
        <v>69</v>
      </c>
    </row>
    <row s="625" customFormat="1" customHeight="1" ht="18">
      <c r="A4" s="571" t="s">
        <v>72</v>
      </c>
      <c r="B4" s="572"/>
      <c r="C4" s="572"/>
      <c r="D4" s="572"/>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653"/>
      <c r="BZ4" s="65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653"/>
      <c r="CZ4" s="653"/>
      <c r="DA4" s="573" t="s">
        <v>359</v>
      </c>
      <c r="DB4" s="573"/>
      <c r="DC4" s="573"/>
      <c r="DD4" s="573"/>
      <c r="DE4" s="573" t="s">
        <v>323</v>
      </c>
      <c r="DF4" s="573"/>
      <c r="DG4" s="573"/>
      <c r="DH4" s="573"/>
      <c r="DI4" s="573"/>
      <c r="DJ4" s="654"/>
    </row>
    <row s="625" customFormat="1" customHeight="1" ht="34.5">
      <c r="A5" s="575" t="s">
        <v>256</v>
      </c>
      <c r="B5" s="576"/>
      <c r="C5" s="576"/>
      <c r="D5" s="577" t="s">
        <v>257</v>
      </c>
      <c r="E5" s="576"/>
      <c r="F5" s="576" t="s">
        <v>204</v>
      </c>
      <c r="G5" s="576" t="s">
        <v>360</v>
      </c>
      <c r="H5" s="576" t="s">
        <v>361</v>
      </c>
      <c r="I5" s="576" t="s">
        <v>362</v>
      </c>
      <c r="J5" s="576" t="s">
        <v>363</v>
      </c>
      <c r="K5" s="576" t="s">
        <v>364</v>
      </c>
      <c r="L5" s="576" t="s">
        <v>365</v>
      </c>
      <c r="M5" s="576" t="s">
        <v>366</v>
      </c>
      <c r="N5" s="576" t="s">
        <v>367</v>
      </c>
      <c r="O5" s="576" t="s">
        <v>473</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631</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633" t="s">
        <v>426</v>
      </c>
      <c r="BZ5" s="633"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633" t="s">
        <v>437</v>
      </c>
      <c r="CZ5" s="633" t="s">
        <v>434</v>
      </c>
      <c r="DA5" s="576" t="s">
        <v>204</v>
      </c>
      <c r="DB5" s="576" t="s">
        <v>438</v>
      </c>
      <c r="DC5" s="576" t="s">
        <v>439</v>
      </c>
      <c r="DD5" s="576" t="s">
        <v>440</v>
      </c>
      <c r="DE5" s="576" t="s">
        <v>204</v>
      </c>
      <c r="DF5" s="576" t="s">
        <v>441</v>
      </c>
      <c r="DG5" s="576" t="s">
        <v>442</v>
      </c>
      <c r="DH5" s="576" t="s">
        <v>443</v>
      </c>
      <c r="DI5" s="576" t="s">
        <v>444</v>
      </c>
      <c r="DJ5" s="597" t="s">
        <v>323</v>
      </c>
    </row>
    <row s="567" customFormat="1" customHeight="1" ht="22.5">
      <c r="A6" s="579" t="s">
        <v>266</v>
      </c>
      <c r="B6" s="577" t="s">
        <v>267</v>
      </c>
      <c r="C6" s="577" t="s">
        <v>268</v>
      </c>
      <c r="D6" s="577" t="s">
        <v>269</v>
      </c>
      <c r="E6" s="600">
        <v>1</v>
      </c>
      <c r="F6" s="600">
        <v>2</v>
      </c>
      <c r="G6" s="600">
        <v>3</v>
      </c>
      <c r="H6" s="600">
        <v>4</v>
      </c>
      <c r="I6" s="600">
        <v>5</v>
      </c>
      <c r="J6" s="600">
        <v>6</v>
      </c>
      <c r="K6" s="600">
        <v>7</v>
      </c>
      <c r="L6" s="600">
        <v>8</v>
      </c>
      <c r="M6" s="600">
        <v>9</v>
      </c>
      <c r="N6" s="600">
        <v>10</v>
      </c>
      <c r="O6" s="600">
        <v>11</v>
      </c>
      <c r="P6" s="600">
        <v>12</v>
      </c>
      <c r="Q6" s="600">
        <v>13</v>
      </c>
      <c r="R6" s="600">
        <v>14</v>
      </c>
      <c r="S6" s="600">
        <v>15</v>
      </c>
      <c r="T6" s="600">
        <v>16</v>
      </c>
      <c r="U6" s="600">
        <v>17</v>
      </c>
      <c r="V6" s="600">
        <v>18</v>
      </c>
      <c r="W6" s="600">
        <v>19</v>
      </c>
      <c r="X6" s="600">
        <v>20</v>
      </c>
      <c r="Y6" s="600">
        <v>21</v>
      </c>
      <c r="Z6" s="600">
        <v>22</v>
      </c>
      <c r="AA6" s="600">
        <v>23</v>
      </c>
      <c r="AB6" s="600">
        <v>24</v>
      </c>
      <c r="AC6" s="600">
        <v>25</v>
      </c>
      <c r="AD6" s="600">
        <v>26</v>
      </c>
      <c r="AE6" s="600">
        <v>27</v>
      </c>
      <c r="AF6" s="600">
        <v>28</v>
      </c>
      <c r="AG6" s="600">
        <v>29</v>
      </c>
      <c r="AH6" s="600">
        <v>30</v>
      </c>
      <c r="AI6" s="600">
        <v>31</v>
      </c>
      <c r="AJ6" s="600">
        <v>32</v>
      </c>
      <c r="AK6" s="600">
        <v>33</v>
      </c>
      <c r="AL6" s="600">
        <v>34</v>
      </c>
      <c r="AM6" s="600">
        <v>35</v>
      </c>
      <c r="AN6" s="600">
        <v>36</v>
      </c>
      <c r="AO6" s="577">
        <v>37</v>
      </c>
      <c r="AP6" s="600">
        <v>38</v>
      </c>
      <c r="AQ6" s="600">
        <v>39</v>
      </c>
      <c r="AR6" s="600">
        <v>40</v>
      </c>
      <c r="AS6" s="600">
        <v>41</v>
      </c>
      <c r="AT6" s="600">
        <v>42</v>
      </c>
      <c r="AU6" s="600">
        <v>43</v>
      </c>
      <c r="AV6" s="600">
        <v>44</v>
      </c>
      <c r="AW6" s="600">
        <v>45</v>
      </c>
      <c r="AX6" s="600">
        <v>46</v>
      </c>
      <c r="AY6" s="600">
        <v>47</v>
      </c>
      <c r="AZ6" s="600">
        <v>48</v>
      </c>
      <c r="BA6" s="600">
        <v>49</v>
      </c>
      <c r="BB6" s="600">
        <v>50</v>
      </c>
      <c r="BC6" s="600">
        <v>51</v>
      </c>
      <c r="BD6" s="600">
        <v>52</v>
      </c>
      <c r="BE6" s="600">
        <v>53</v>
      </c>
      <c r="BF6" s="600">
        <v>54</v>
      </c>
      <c r="BG6" s="600">
        <v>55</v>
      </c>
      <c r="BH6" s="600">
        <v>56</v>
      </c>
      <c r="BI6" s="600">
        <v>57</v>
      </c>
      <c r="BJ6" s="600">
        <v>58</v>
      </c>
      <c r="BK6" s="600">
        <v>59</v>
      </c>
      <c r="BL6" s="600">
        <v>60</v>
      </c>
      <c r="BM6" s="600">
        <v>61</v>
      </c>
      <c r="BN6" s="600">
        <v>62</v>
      </c>
      <c r="BO6" s="600">
        <v>63</v>
      </c>
      <c r="BP6" s="600">
        <v>64</v>
      </c>
      <c r="BQ6" s="600">
        <v>65</v>
      </c>
      <c r="BR6" s="600">
        <v>66</v>
      </c>
      <c r="BS6" s="600">
        <v>67</v>
      </c>
      <c r="BT6" s="600">
        <v>68</v>
      </c>
      <c r="BU6" s="600">
        <v>69</v>
      </c>
      <c r="BV6" s="600">
        <v>70</v>
      </c>
      <c r="BW6" s="600">
        <v>71</v>
      </c>
      <c r="BX6" s="600">
        <v>72</v>
      </c>
      <c r="BY6" s="655">
        <v>73</v>
      </c>
      <c r="BZ6" s="655">
        <v>74</v>
      </c>
      <c r="CA6" s="600" t="s">
        <v>234</v>
      </c>
      <c r="CB6" s="600" t="s">
        <v>235</v>
      </c>
      <c r="CC6" s="600" t="s">
        <v>236</v>
      </c>
      <c r="CD6" s="600" t="s">
        <v>237</v>
      </c>
      <c r="CE6" s="600" t="s">
        <v>238</v>
      </c>
      <c r="CF6" s="600" t="s">
        <v>239</v>
      </c>
      <c r="CG6" s="600" t="s">
        <v>240</v>
      </c>
      <c r="CH6" s="600" t="s">
        <v>241</v>
      </c>
      <c r="CI6" s="600" t="s">
        <v>242</v>
      </c>
      <c r="CJ6" s="600" t="s">
        <v>244</v>
      </c>
      <c r="CK6" s="600" t="s">
        <v>245</v>
      </c>
      <c r="CL6" s="600" t="s">
        <v>246</v>
      </c>
      <c r="CM6" s="600" t="s">
        <v>247</v>
      </c>
      <c r="CN6" s="600" t="s">
        <v>248</v>
      </c>
      <c r="CO6" s="600" t="s">
        <v>249</v>
      </c>
      <c r="CP6" s="600" t="s">
        <v>250</v>
      </c>
      <c r="CQ6" s="600" t="s">
        <v>475</v>
      </c>
      <c r="CR6" s="600" t="s">
        <v>476</v>
      </c>
      <c r="CS6" s="600" t="s">
        <v>477</v>
      </c>
      <c r="CT6" s="600" t="s">
        <v>478</v>
      </c>
      <c r="CU6" s="600" t="s">
        <v>479</v>
      </c>
      <c r="CV6" s="600" t="s">
        <v>480</v>
      </c>
      <c r="CW6" s="600" t="s">
        <v>481</v>
      </c>
      <c r="CX6" s="600" t="s">
        <v>482</v>
      </c>
      <c r="CY6" s="655" t="s">
        <v>483</v>
      </c>
      <c r="CZ6" s="655" t="s">
        <v>484</v>
      </c>
      <c r="DA6" s="600" t="s">
        <v>485</v>
      </c>
      <c r="DB6" s="600" t="s">
        <v>486</v>
      </c>
      <c r="DC6" s="600" t="s">
        <v>487</v>
      </c>
      <c r="DD6" s="600" t="s">
        <v>488</v>
      </c>
      <c r="DE6" s="600" t="s">
        <v>489</v>
      </c>
      <c r="DF6" s="626">
        <v>106</v>
      </c>
      <c r="DG6" s="626">
        <v>107</v>
      </c>
      <c r="DH6" s="626">
        <v>108</v>
      </c>
      <c r="DI6" s="626" t="s">
        <v>445</v>
      </c>
      <c r="DJ6" s="627" t="s">
        <v>446</v>
      </c>
    </row>
    <row s="569" customFormat="1" customHeight="1" ht="22.5">
      <c r="A7" s="588"/>
      <c r="B7" s="590"/>
      <c r="C7" s="590"/>
      <c r="D7" s="590" t="s">
        <v>258</v>
      </c>
      <c r="E7" s="592">
        <f>gcTable0[[#This Row], [je2]]+gcTable0[[#This Row], [je16]]+gcTable0[[#This Row], [je44]]+gcTable0[[#This Row], [je57]]+gcTable0[[#This Row], [je62]]+gcTable0[[#This Row], [je75]]+gcTable0[[#This Row], [je92]]+gcTable0[[#This Row], [je95]]+gcTable0[[#This Row], [je101]]+gcTable0[[#This Row], [je105]]</f>
        <v>0</v>
      </c>
      <c r="F7" s="592">
        <f>SUM(gcTable0[[#This Row], [je3]]:gcTable0[[#This Row], [je15]])</f>
        <v>0</v>
      </c>
      <c r="G7" s="591">
        <v>0</v>
      </c>
      <c r="H7" s="591">
        <v>0</v>
      </c>
      <c r="I7" s="591">
        <v>0</v>
      </c>
      <c r="J7" s="591">
        <v>0</v>
      </c>
      <c r="K7" s="591">
        <v>0</v>
      </c>
      <c r="L7" s="591">
        <v>0</v>
      </c>
      <c r="M7" s="591">
        <v>0</v>
      </c>
      <c r="N7" s="591">
        <v>0</v>
      </c>
      <c r="O7" s="591">
        <v>0</v>
      </c>
      <c r="P7" s="591">
        <v>0</v>
      </c>
      <c r="Q7" s="591">
        <v>0</v>
      </c>
      <c r="R7" s="591">
        <v>0</v>
      </c>
      <c r="S7" s="591">
        <v>0</v>
      </c>
      <c r="T7" s="592">
        <f>SUM(gcTable0[[#This Row], [je17]]:gcTable0[[#This Row], [je43]])</f>
        <v>0</v>
      </c>
      <c r="U7" s="591">
        <v>0</v>
      </c>
      <c r="V7" s="591">
        <v>0</v>
      </c>
      <c r="W7" s="591">
        <v>0</v>
      </c>
      <c r="X7" s="591">
        <v>0</v>
      </c>
      <c r="Y7" s="591">
        <v>0</v>
      </c>
      <c r="Z7" s="591">
        <v>0</v>
      </c>
      <c r="AA7" s="591">
        <v>0</v>
      </c>
      <c r="AB7" s="591">
        <v>0</v>
      </c>
      <c r="AC7" s="591">
        <v>0</v>
      </c>
      <c r="AD7" s="591">
        <v>0</v>
      </c>
      <c r="AE7" s="591">
        <v>0</v>
      </c>
      <c r="AF7" s="591">
        <v>0</v>
      </c>
      <c r="AG7" s="591">
        <v>0</v>
      </c>
      <c r="AH7" s="591">
        <v>0</v>
      </c>
      <c r="AI7" s="591">
        <v>0</v>
      </c>
      <c r="AJ7" s="591">
        <v>0</v>
      </c>
      <c r="AK7" s="591">
        <v>0</v>
      </c>
      <c r="AL7" s="591">
        <v>0</v>
      </c>
      <c r="AM7" s="591">
        <v>0</v>
      </c>
      <c r="AN7" s="591">
        <v>0</v>
      </c>
      <c r="AO7" s="591">
        <v>0</v>
      </c>
      <c r="AP7" s="591">
        <v>0</v>
      </c>
      <c r="AQ7" s="591">
        <v>0</v>
      </c>
      <c r="AR7" s="591">
        <v>0</v>
      </c>
      <c r="AS7" s="591">
        <v>0</v>
      </c>
      <c r="AT7" s="591">
        <v>0</v>
      </c>
      <c r="AU7" s="591">
        <v>0</v>
      </c>
      <c r="AV7" s="592">
        <f>SUM(gcTable0[[#This Row], [je45]]:gcTable0[[#This Row], [je56]])</f>
        <v>0</v>
      </c>
      <c r="AW7" s="591">
        <v>0</v>
      </c>
      <c r="AX7" s="591">
        <v>0</v>
      </c>
      <c r="AY7" s="591">
        <v>0</v>
      </c>
      <c r="AZ7" s="591">
        <v>0</v>
      </c>
      <c r="BA7" s="591">
        <v>0</v>
      </c>
      <c r="BB7" s="591">
        <v>0</v>
      </c>
      <c r="BC7" s="591">
        <v>0</v>
      </c>
      <c r="BD7" s="591">
        <v>0</v>
      </c>
      <c r="BE7" s="591">
        <v>0</v>
      </c>
      <c r="BF7" s="591">
        <v>0</v>
      </c>
      <c r="BG7" s="591">
        <v>0</v>
      </c>
      <c r="BH7" s="591">
        <v>0</v>
      </c>
      <c r="BI7" s="592">
        <f>gcTable0[[#This Row], [je58]]+gcTable0[[#This Row], [je59]]+gcTable0[[#This Row], [je60]]+gcTable0[[#This Row], [je61]]</f>
        <v>0</v>
      </c>
      <c r="BJ7" s="591">
        <v>0</v>
      </c>
      <c r="BK7" s="591">
        <v>0</v>
      </c>
      <c r="BL7" s="591">
        <v>0</v>
      </c>
      <c r="BM7" s="591">
        <v>0</v>
      </c>
      <c r="BN7" s="592">
        <f>SUM(gcTable0[[#This Row], [je63]]:gcTable0[[#This Row], [je74]])</f>
        <v>0</v>
      </c>
      <c r="BO7" s="591">
        <v>0</v>
      </c>
      <c r="BP7" s="591">
        <v>0</v>
      </c>
      <c r="BQ7" s="591">
        <v>0</v>
      </c>
      <c r="BR7" s="591">
        <v>0</v>
      </c>
      <c r="BS7" s="591">
        <v>0</v>
      </c>
      <c r="BT7" s="591">
        <v>0</v>
      </c>
      <c r="BU7" s="591">
        <v>0</v>
      </c>
      <c r="BV7" s="591">
        <v>0</v>
      </c>
      <c r="BW7" s="591">
        <v>0</v>
      </c>
      <c r="BX7" s="591">
        <v>0</v>
      </c>
      <c r="BY7" s="656">
        <v>0</v>
      </c>
      <c r="BZ7" s="656">
        <v>0</v>
      </c>
      <c r="CA7" s="592">
        <f>SUM(gcTable0[[#This Row], [je76]]:gcTable0[[#This Row], [je91]])</f>
        <v>0</v>
      </c>
      <c r="CB7" s="591">
        <v>0</v>
      </c>
      <c r="CC7" s="591">
        <v>0</v>
      </c>
      <c r="CD7" s="591">
        <v>0</v>
      </c>
      <c r="CE7" s="591">
        <v>0</v>
      </c>
      <c r="CF7" s="591">
        <v>0</v>
      </c>
      <c r="CG7" s="591">
        <v>0</v>
      </c>
      <c r="CH7" s="591">
        <v>0</v>
      </c>
      <c r="CI7" s="591">
        <v>0</v>
      </c>
      <c r="CJ7" s="591">
        <v>0</v>
      </c>
      <c r="CK7" s="591">
        <v>0</v>
      </c>
      <c r="CL7" s="591">
        <v>0</v>
      </c>
      <c r="CM7" s="591">
        <v>0</v>
      </c>
      <c r="CN7" s="591">
        <v>0</v>
      </c>
      <c r="CO7" s="591">
        <v>0</v>
      </c>
      <c r="CP7" s="591">
        <v>0</v>
      </c>
      <c r="CQ7" s="591">
        <v>0</v>
      </c>
      <c r="CR7" s="592">
        <f>gcTable0[[#This Row], [je93]]+gcTable0[[#This Row], [je94]]</f>
        <v>0</v>
      </c>
      <c r="CS7" s="591">
        <v>0</v>
      </c>
      <c r="CT7" s="591">
        <v>0</v>
      </c>
      <c r="CU7" s="592">
        <f>gcTable0[[#This Row], [je96]]+gcTable0[[#This Row], [je97]]+gcTable0[[#This Row], [je98]]+gcTable0[[#This Row], [je99]]+gcTable0[[#This Row], [je100]]</f>
        <v>0</v>
      </c>
      <c r="CV7" s="591">
        <v>0</v>
      </c>
      <c r="CW7" s="591">
        <v>0</v>
      </c>
      <c r="CX7" s="591">
        <v>0</v>
      </c>
      <c r="CY7" s="656">
        <v>0</v>
      </c>
      <c r="CZ7" s="656">
        <v>0</v>
      </c>
      <c r="DA7" s="592">
        <f>gcTable0[[#This Row], [je102]]+gcTable0[[#This Row], [je103]]+gcTable0[[#This Row], [je104]]</f>
        <v>0</v>
      </c>
      <c r="DB7" s="591">
        <v>0</v>
      </c>
      <c r="DC7" s="591">
        <v>0</v>
      </c>
      <c r="DD7" s="591">
        <v>0</v>
      </c>
      <c r="DE7" s="591">
        <f>gcTable0[[#This Row], [je106]]+gcTable0[[#This Row], [je107]]+gcTable0[[#This Row], [je108]]+gcTable0[[#This Row], [je109]]+gcTable0[[#This Row], [je110]]</f>
        <v>0</v>
      </c>
      <c r="DF7" s="591">
        <v>0</v>
      </c>
      <c r="DG7" s="591">
        <v>0</v>
      </c>
      <c r="DH7" s="591">
        <v>0</v>
      </c>
      <c r="DI7" s="591">
        <v>0</v>
      </c>
      <c r="DJ7" s="657">
        <v>0</v>
      </c>
    </row>
  </sheetData>
  <mergeCells count="16">
    <mergeCell ref="A1:AN1"/>
    <mergeCell ref="F4:S4"/>
    <mergeCell ref="T4:AN4"/>
    <mergeCell ref="AO4:AU4"/>
    <mergeCell ref="AV4:BH4"/>
    <mergeCell ref="BI4:BM4"/>
    <mergeCell ref="BN4:BZ4"/>
    <mergeCell ref="CA4:CQ4"/>
    <mergeCell ref="CR4:CT4"/>
    <mergeCell ref="CU4:CZ4"/>
    <mergeCell ref="DA4:DD4"/>
    <mergeCell ref="DE4:DJ4"/>
    <mergeCell ref="E4:E5"/>
    <mergeCell ref="A4:D4"/>
    <mergeCell ref="A5:C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63A5-2714-0998-79D2-F5E24DAAA311}" mc:Ignorable="x14ac xr xr2 xr3">
  <sheetPr>
    <pageSetUpPr fitToPage="1"/>
  </sheetPr>
  <dimension ref="A1:Y74"/>
  <sheetViews>
    <sheetView showGridLines="0" workbookViewId="0">
      <pane xSplit="4" ySplit="8" topLeftCell="E9" activePane="bottomRight" state="frozen"/>
      <selection pane="bottomLeft" activeCell="A9" sqref="A9"/>
      <selection pane="topRight" activeCell="E1" sqref="E1"/>
      <selection pane="bottomRight" activeCell="A1" sqref="A1:Y1"/>
    </sheetView>
  </sheetViews>
  <sheetFormatPr defaultColWidth="9.00390625" customHeight="1" defaultRowHeight="14.25"/>
  <cols>
    <col min="1" max="3" style="124" width="3.50390625" customWidth="1"/>
    <col min="4" max="4" style="124" width="32.50390625" customWidth="1"/>
    <col min="5" max="5" style="124" width="18.75390625" customWidth="1"/>
    <col min="6" max="6" style="124" width="15.00390625" customWidth="1"/>
    <col min="7" max="7" style="124" width="32.50390625" customWidth="1"/>
    <col min="8" max="8" style="124" width="18.75390625" customWidth="1"/>
    <col min="9" max="9" style="124" width="12.50390625" customWidth="1"/>
    <col min="10" max="10" style="124" width="7.50390625" customWidth="1"/>
    <col min="11" max="25" style="124" width="18.75390625" customWidth="1"/>
  </cols>
  <sheetData>
    <row s="122" customFormat="1" customHeight="1" ht="21">
      <c r="A1" s="94" t="s">
        <v>632</v>
      </c>
      <c r="B1" s="94"/>
      <c r="C1" s="94"/>
      <c r="D1" s="94"/>
      <c r="E1" s="94"/>
      <c r="F1" s="94"/>
      <c r="G1" s="94"/>
      <c r="H1" s="94"/>
      <c r="I1" s="94"/>
      <c r="J1" s="94"/>
      <c r="K1" s="94"/>
      <c r="L1" s="94"/>
      <c r="M1" s="94"/>
      <c r="N1" s="94"/>
      <c r="O1" s="94"/>
      <c r="P1" s="94"/>
      <c r="Q1" s="94"/>
      <c r="R1" s="94"/>
      <c r="S1" s="94"/>
      <c r="T1" s="94"/>
      <c r="U1" s="94"/>
      <c r="V1" s="94"/>
      <c r="W1" s="94"/>
      <c r="X1" s="94"/>
      <c r="Y1" s="94"/>
    </row>
    <row s="82" customFormat="1" customHeight="1" ht="18">
      <c r="Y2" s="217" t="s">
        <v>633</v>
      </c>
    </row>
    <row s="569" customFormat="1" customHeight="1" ht="18">
      <c r="A3" s="620" t="s">
        <v>68</v>
      </c>
      <c r="B3" s="659"/>
      <c r="C3" s="659"/>
      <c r="D3" s="659"/>
      <c r="E3" s="659"/>
      <c r="F3" s="659"/>
      <c r="G3" s="659"/>
      <c r="H3" s="659"/>
      <c r="I3" s="659"/>
      <c r="J3" s="659"/>
      <c r="K3" s="659"/>
      <c r="L3" s="659"/>
      <c r="M3" s="659"/>
      <c r="N3" s="660"/>
      <c r="O3" s="660"/>
      <c r="P3" s="659"/>
      <c r="Q3" s="659"/>
      <c r="R3" s="659"/>
      <c r="S3" s="659"/>
      <c r="T3" s="659"/>
      <c r="U3" s="659"/>
      <c r="V3" s="659"/>
      <c r="W3" s="659"/>
      <c r="X3" s="659"/>
      <c r="Y3" s="661" t="s">
        <v>69</v>
      </c>
    </row>
    <row s="594" customFormat="1" customHeight="1" ht="18">
      <c r="A4" s="662" t="s">
        <v>72</v>
      </c>
      <c r="B4" s="663"/>
      <c r="C4" s="663"/>
      <c r="D4" s="663"/>
      <c r="E4" s="663"/>
      <c r="F4" s="663"/>
      <c r="G4" s="663"/>
      <c r="H4" s="663"/>
      <c r="I4" s="663"/>
      <c r="J4" s="663"/>
      <c r="K4" s="664" t="s">
        <v>634</v>
      </c>
      <c r="L4" s="663"/>
      <c r="M4" s="663"/>
      <c r="N4" s="663"/>
      <c r="O4" s="663"/>
      <c r="P4" s="663"/>
      <c r="Q4" s="663" t="s">
        <v>635</v>
      </c>
      <c r="R4" s="663"/>
      <c r="S4" s="663"/>
      <c r="T4" s="663" t="s">
        <v>189</v>
      </c>
      <c r="U4" s="664" t="s">
        <v>191</v>
      </c>
      <c r="V4" s="664" t="s">
        <v>194</v>
      </c>
      <c r="W4" s="663"/>
      <c r="X4" s="663"/>
      <c r="Y4" s="665"/>
    </row>
    <row s="594" customFormat="1" customHeight="1" ht="18">
      <c r="A5" s="666" t="s">
        <v>256</v>
      </c>
      <c r="B5" s="645"/>
      <c r="C5" s="645"/>
      <c r="D5" s="667" t="s">
        <v>492</v>
      </c>
      <c r="E5" s="645" t="s">
        <v>493</v>
      </c>
      <c r="F5" s="645" t="s">
        <v>494</v>
      </c>
      <c r="G5" s="645" t="s">
        <v>495</v>
      </c>
      <c r="H5" s="645" t="s">
        <v>496</v>
      </c>
      <c r="I5" s="645" t="s">
        <v>497</v>
      </c>
      <c r="J5" s="645" t="s">
        <v>636</v>
      </c>
      <c r="K5" s="645" t="s">
        <v>258</v>
      </c>
      <c r="L5" s="667" t="s">
        <v>192</v>
      </c>
      <c r="M5" s="645"/>
      <c r="N5" s="667" t="s">
        <v>637</v>
      </c>
      <c r="O5" s="645"/>
      <c r="P5" s="645" t="s">
        <v>638</v>
      </c>
      <c r="Q5" s="645" t="s">
        <v>258</v>
      </c>
      <c r="R5" s="645" t="s">
        <v>637</v>
      </c>
      <c r="S5" s="645" t="s">
        <v>639</v>
      </c>
      <c r="T5" s="645"/>
      <c r="U5" s="645"/>
      <c r="V5" s="645" t="s">
        <v>258</v>
      </c>
      <c r="W5" s="645" t="s">
        <v>640</v>
      </c>
      <c r="X5" s="645"/>
      <c r="Y5" s="668"/>
    </row>
    <row s="594" customFormat="1" customHeight="1" ht="34.5">
      <c r="A6" s="669"/>
      <c r="B6" s="645"/>
      <c r="C6" s="645"/>
      <c r="D6" s="645"/>
      <c r="E6" s="645"/>
      <c r="F6" s="645"/>
      <c r="G6" s="645"/>
      <c r="H6" s="645"/>
      <c r="I6" s="645"/>
      <c r="J6" s="645"/>
      <c r="K6" s="645"/>
      <c r="L6" s="645" t="s">
        <v>204</v>
      </c>
      <c r="M6" s="645" t="s">
        <v>640</v>
      </c>
      <c r="N6" s="645" t="s">
        <v>204</v>
      </c>
      <c r="O6" s="645" t="s">
        <v>641</v>
      </c>
      <c r="P6" s="645"/>
      <c r="Q6" s="645"/>
      <c r="R6" s="645"/>
      <c r="S6" s="645"/>
      <c r="T6" s="645"/>
      <c r="U6" s="645"/>
      <c r="V6" s="645"/>
      <c r="W6" s="645" t="s">
        <v>204</v>
      </c>
      <c r="X6" s="645" t="s">
        <v>642</v>
      </c>
      <c r="Y6" s="668" t="s">
        <v>643</v>
      </c>
    </row>
    <row s="670" customFormat="1" customHeight="1" ht="22.5">
      <c r="A7" s="671" t="s">
        <v>266</v>
      </c>
      <c r="B7" s="672" t="s">
        <v>267</v>
      </c>
      <c r="C7" s="672" t="s">
        <v>268</v>
      </c>
      <c r="D7" s="673" t="s">
        <v>269</v>
      </c>
      <c r="E7" s="674" t="s">
        <v>130</v>
      </c>
      <c r="F7" s="674" t="s">
        <v>130</v>
      </c>
      <c r="G7" s="674" t="s">
        <v>130</v>
      </c>
      <c r="H7" s="674" t="s">
        <v>130</v>
      </c>
      <c r="I7" s="674" t="s">
        <v>130</v>
      </c>
      <c r="J7" s="674" t="s">
        <v>130</v>
      </c>
      <c r="K7" s="600">
        <v>1</v>
      </c>
      <c r="L7" s="600">
        <v>2</v>
      </c>
      <c r="M7" s="600">
        <v>3</v>
      </c>
      <c r="N7" s="600">
        <v>4</v>
      </c>
      <c r="O7" s="600">
        <v>5</v>
      </c>
      <c r="P7" s="600">
        <v>6</v>
      </c>
      <c r="Q7" s="600">
        <v>7</v>
      </c>
      <c r="R7" s="600">
        <v>8</v>
      </c>
      <c r="S7" s="600">
        <v>9</v>
      </c>
      <c r="T7" s="600">
        <v>10</v>
      </c>
      <c r="U7" s="600">
        <v>11</v>
      </c>
      <c r="V7" s="600">
        <v>12</v>
      </c>
      <c r="W7" s="600">
        <v>13</v>
      </c>
      <c r="X7" s="600">
        <v>14</v>
      </c>
      <c r="Y7" s="601" t="s">
        <v>143</v>
      </c>
    </row>
    <row s="569" customFormat="1" customHeight="1" ht="22.5">
      <c r="A8" s="582"/>
      <c r="B8" s="583"/>
      <c r="C8" s="583"/>
      <c r="D8" s="646" t="s">
        <v>258</v>
      </c>
      <c r="E8" s="646"/>
      <c r="F8" s="646" t="s">
        <v>22</v>
      </c>
      <c r="G8" s="584"/>
      <c r="H8" s="584"/>
      <c r="I8" s="646" t="s">
        <v>22</v>
      </c>
      <c r="J8" s="646" t="s">
        <v>22</v>
      </c>
      <c r="K8" s="585">
        <f>Table4[[#This Row], [je2]]+Table4[[#This Row], [je4]]+Table4[[#This Row], [je6]]</f>
        <v>88007314.64</v>
      </c>
      <c r="L8" s="586">
        <f>L9+L37+L55+L59</f>
        <v>50293.93</v>
      </c>
      <c r="M8" s="586">
        <f>M9+M37+M55+M59</f>
        <v>0</v>
      </c>
      <c r="N8" s="586">
        <f>N9+N37+N55+N59</f>
        <v>87783884.03</v>
      </c>
      <c r="O8" s="586">
        <f>O9+O37+O55+O59</f>
        <v>0</v>
      </c>
      <c r="P8" s="586">
        <f>P9+P37+P55+P59</f>
        <v>173136.68</v>
      </c>
      <c r="Q8" s="585">
        <f>Table4[[#This Row], [je8]]+Table4[[#This Row], [je9]]</f>
        <v>87926647.21</v>
      </c>
      <c r="R8" s="586">
        <f>R9+R37+R55+R59</f>
        <v>87783884.03</v>
      </c>
      <c r="S8" s="586">
        <f>S9+S37+S55+S59</f>
        <v>142763.18</v>
      </c>
      <c r="T8" s="586">
        <f>T9+T37+T55+T59</f>
        <v>0</v>
      </c>
      <c r="U8" s="586">
        <f>U9+U37+U55+U59</f>
        <v>0</v>
      </c>
      <c r="V8" s="586">
        <f>V9+V37+V55+V59</f>
        <v>80667.43</v>
      </c>
      <c r="W8" s="585">
        <f>Table4[[#This Row], [je14]]+Table4[[#This Row], [je15]]</f>
        <v>0</v>
      </c>
      <c r="X8" s="586">
        <f>X9+X37+X55+X59</f>
        <v>0</v>
      </c>
      <c r="Y8" s="587">
        <f>Y9+Y37+Y55+Y59</f>
        <v>0</v>
      </c>
    </row>
    <row customHeight="1" ht="22.5">
      <c r="A9" s="582" t="s">
        <v>270</v>
      </c>
      <c r="B9" s="583"/>
      <c r="C9" s="583"/>
      <c r="D9" s="646" t="s">
        <v>271</v>
      </c>
      <c r="E9" s="646"/>
      <c r="F9" s="646" t="s">
        <v>22</v>
      </c>
      <c r="G9" s="584"/>
      <c r="H9" s="584"/>
      <c r="I9" s="646" t="s">
        <v>22</v>
      </c>
      <c r="J9" s="646" t="s">
        <v>22</v>
      </c>
      <c r="K9" s="585">
        <f>Table4[[#This Row], [je2]]+Table4[[#This Row], [je4]]+Table4[[#This Row], [je6]]</f>
        <v>7604051.71</v>
      </c>
      <c r="L9" s="586">
        <f>L10+L24+L27</f>
        <v>0</v>
      </c>
      <c r="M9" s="586">
        <f>M10+M24+M27</f>
        <v>0</v>
      </c>
      <c r="N9" s="586">
        <f>N10+N24+N27</f>
        <v>7604051.71</v>
      </c>
      <c r="O9" s="586">
        <f>O10+O24+O27</f>
        <v>0</v>
      </c>
      <c r="P9" s="586">
        <f>P10+P24+P27</f>
        <v>0</v>
      </c>
      <c r="Q9" s="585">
        <f>Table4[[#This Row], [je8]]+Table4[[#This Row], [je9]]</f>
        <v>7604051.71</v>
      </c>
      <c r="R9" s="586">
        <f>R10+R24+R27</f>
        <v>7604051.71</v>
      </c>
      <c r="S9" s="586">
        <f>S10+S24+S27</f>
        <v>0</v>
      </c>
      <c r="T9" s="586">
        <f>T10+T24+T27</f>
        <v>0</v>
      </c>
      <c r="U9" s="586">
        <f>U10+U24+U27</f>
        <v>0</v>
      </c>
      <c r="V9" s="586">
        <f>V10+V24+V27</f>
        <v>0</v>
      </c>
      <c r="W9" s="585">
        <f>Table4[[#This Row], [je14]]+Table4[[#This Row], [je15]]</f>
        <v>0</v>
      </c>
      <c r="X9" s="586">
        <f>X10+X24+X27</f>
        <v>0</v>
      </c>
      <c r="Y9" s="587">
        <f>Y10+Y24+Y27</f>
        <v>0</v>
      </c>
    </row>
    <row customHeight="1" ht="22.5">
      <c r="A10" s="582" t="s">
        <v>272</v>
      </c>
      <c r="B10" s="583"/>
      <c r="C10" s="583"/>
      <c r="D10" s="646" t="s">
        <v>273</v>
      </c>
      <c r="E10" s="646"/>
      <c r="F10" s="646" t="s">
        <v>22</v>
      </c>
      <c r="G10" s="584"/>
      <c r="H10" s="584"/>
      <c r="I10" s="646" t="s">
        <v>22</v>
      </c>
      <c r="J10" s="646" t="s">
        <v>22</v>
      </c>
      <c r="K10" s="585">
        <f>Table4[[#This Row], [je2]]+Table4[[#This Row], [je4]]+Table4[[#This Row], [je6]]</f>
        <v>7347704.71</v>
      </c>
      <c r="L10" s="586">
        <f>L11</f>
        <v>0</v>
      </c>
      <c r="M10" s="586">
        <f>M11</f>
        <v>0</v>
      </c>
      <c r="N10" s="586">
        <f>N11</f>
        <v>7347704.71</v>
      </c>
      <c r="O10" s="586">
        <f>O11</f>
        <v>0</v>
      </c>
      <c r="P10" s="586">
        <f>P11</f>
        <v>0</v>
      </c>
      <c r="Q10" s="585">
        <f>Table4[[#This Row], [je8]]+Table4[[#This Row], [je9]]</f>
        <v>7347704.71</v>
      </c>
      <c r="R10" s="586">
        <f>R11</f>
        <v>7347704.71</v>
      </c>
      <c r="S10" s="586">
        <f>S11</f>
        <v>0</v>
      </c>
      <c r="T10" s="586">
        <f>T11</f>
        <v>0</v>
      </c>
      <c r="U10" s="586">
        <f>U11</f>
        <v>0</v>
      </c>
      <c r="V10" s="586">
        <f>V11</f>
        <v>0</v>
      </c>
      <c r="W10" s="585">
        <f>Table4[[#This Row], [je14]]+Table4[[#This Row], [je15]]</f>
        <v>0</v>
      </c>
      <c r="X10" s="586">
        <f>X11</f>
        <v>0</v>
      </c>
      <c r="Y10" s="587">
        <f>Y11</f>
        <v>0</v>
      </c>
    </row>
    <row customHeight="1" ht="22.5">
      <c r="A11" s="582" t="s">
        <v>276</v>
      </c>
      <c r="B11" s="583"/>
      <c r="C11" s="583"/>
      <c r="D11" s="646" t="s">
        <v>277</v>
      </c>
      <c r="E11" s="646"/>
      <c r="F11" s="646" t="s">
        <v>22</v>
      </c>
      <c r="G11" s="584"/>
      <c r="H11" s="584"/>
      <c r="I11" s="646" t="s">
        <v>22</v>
      </c>
      <c r="J11" s="646" t="s">
        <v>22</v>
      </c>
      <c r="K11" s="585">
        <f>Table4[[#This Row], [je2]]+Table4[[#This Row], [je4]]+Table4[[#This Row], [je6]]</f>
        <v>7347704.71</v>
      </c>
      <c r="L11" s="586">
        <f>L12+L13+L14+L15+L16+L17+L18+L19+L20+L21+L22+L23</f>
        <v>0</v>
      </c>
      <c r="M11" s="586">
        <f>M12+M13+M14+M15+M16+M17+M18+M19+M20+M21+M22+M23</f>
        <v>0</v>
      </c>
      <c r="N11" s="586">
        <f>N12+N13+N14+N15+N16+N17+N18+N19+N20+N21+N22+N23</f>
        <v>7347704.71</v>
      </c>
      <c r="O11" s="586">
        <f>O12+O13+O14+O15+O16+O17+O18+O19+O20+O21+O22+O23</f>
        <v>0</v>
      </c>
      <c r="P11" s="586">
        <f>P12+P13+P14+P15+P16+P17+P18+P19+P20+P21+P22+P23</f>
        <v>0</v>
      </c>
      <c r="Q11" s="585">
        <f>Table4[[#This Row], [je8]]+Table4[[#This Row], [je9]]</f>
        <v>7347704.71</v>
      </c>
      <c r="R11" s="586">
        <f>R12+R13+R14+R15+R16+R17+R18+R19+R20+R21+R22+R23</f>
        <v>7347704.71</v>
      </c>
      <c r="S11" s="586">
        <f>S12+S13+S14+S15+S16+S17+S18+S19+S20+S21+S22+S23</f>
        <v>0</v>
      </c>
      <c r="T11" s="586">
        <f>T12+T13+T14+T15+T16+T17+T18+T19+T20+T21+T22+T23</f>
        <v>0</v>
      </c>
      <c r="U11" s="586">
        <f>U12+U13+U14+U15+U16+U17+U18+U19+U20+U21+U22+U23</f>
        <v>0</v>
      </c>
      <c r="V11" s="586">
        <f>V12+V13+V14+V15+V16+V17+V18+V19+V20+V21+V22+V23</f>
        <v>0</v>
      </c>
      <c r="W11" s="585">
        <f>Table4[[#This Row], [je14]]+Table4[[#This Row], [je15]]</f>
        <v>0</v>
      </c>
      <c r="X11" s="586">
        <f>X12+X13+X14+X15+X16+X17+X18+X19+X20+X21+X22+X23</f>
        <v>0</v>
      </c>
      <c r="Y11" s="587">
        <f>Y12+Y13+Y14+Y15+Y16+Y17+Y18+Y19+Y20+Y21+Y22+Y23</f>
        <v>0</v>
      </c>
    </row>
    <row customHeight="1" ht="22.5">
      <c r="A12" s="588" t="s">
        <v>276</v>
      </c>
      <c r="B12" s="589"/>
      <c r="C12" s="589"/>
      <c r="D12" s="648" t="s">
        <v>514</v>
      </c>
      <c r="E12" s="648" t="s">
        <v>515</v>
      </c>
      <c r="F12" s="648" t="s">
        <v>502</v>
      </c>
      <c r="G12" s="590" t="s">
        <v>516</v>
      </c>
      <c r="H12" s="590" t="s">
        <v>517</v>
      </c>
      <c r="I12" s="648" t="s">
        <v>505</v>
      </c>
      <c r="J12" s="648" t="s">
        <v>22</v>
      </c>
      <c r="K12" s="585">
        <f>Table4[[#This Row], [je2]]+Table4[[#This Row], [je4]]+Table4[[#This Row], [je6]]</f>
        <v>804168</v>
      </c>
      <c r="L12" s="591">
        <v>0</v>
      </c>
      <c r="M12" s="591">
        <v>0</v>
      </c>
      <c r="N12" s="591">
        <v>804168</v>
      </c>
      <c r="O12" s="591">
        <v>0</v>
      </c>
      <c r="P12" s="591">
        <v>0</v>
      </c>
      <c r="Q12" s="585">
        <f>Table4[[#This Row], [je8]]+Table4[[#This Row], [je9]]</f>
        <v>804168</v>
      </c>
      <c r="R12" s="591">
        <v>804168</v>
      </c>
      <c r="S12" s="591">
        <v>0</v>
      </c>
      <c r="T12" s="591">
        <v>0</v>
      </c>
      <c r="U12" s="591">
        <v>0</v>
      </c>
      <c r="V12" s="591">
        <v>0</v>
      </c>
      <c r="W12" s="585">
        <f>Table4[[#This Row], [je14]]+Table4[[#This Row], [je15]]</f>
        <v>0</v>
      </c>
      <c r="X12" s="591">
        <v>0</v>
      </c>
      <c r="Y12" s="593">
        <v>0</v>
      </c>
    </row>
    <row customHeight="1" ht="22.5">
      <c r="A13" s="588" t="s">
        <v>276</v>
      </c>
      <c r="B13" s="589"/>
      <c r="C13" s="589"/>
      <c r="D13" s="648" t="s">
        <v>518</v>
      </c>
      <c r="E13" s="648" t="s">
        <v>519</v>
      </c>
      <c r="F13" s="648" t="s">
        <v>502</v>
      </c>
      <c r="G13" s="590" t="s">
        <v>516</v>
      </c>
      <c r="H13" s="590" t="s">
        <v>517</v>
      </c>
      <c r="I13" s="648" t="s">
        <v>505</v>
      </c>
      <c r="J13" s="648" t="s">
        <v>22</v>
      </c>
      <c r="K13" s="585">
        <f>Table4[[#This Row], [je2]]+Table4[[#This Row], [je4]]+Table4[[#This Row], [je6]]</f>
        <v>436708</v>
      </c>
      <c r="L13" s="591">
        <v>0</v>
      </c>
      <c r="M13" s="591">
        <v>0</v>
      </c>
      <c r="N13" s="591">
        <v>436708</v>
      </c>
      <c r="O13" s="591">
        <v>0</v>
      </c>
      <c r="P13" s="591">
        <v>0</v>
      </c>
      <c r="Q13" s="585">
        <f>Table4[[#This Row], [je8]]+Table4[[#This Row], [je9]]</f>
        <v>436708</v>
      </c>
      <c r="R13" s="591">
        <v>436708</v>
      </c>
      <c r="S13" s="591">
        <v>0</v>
      </c>
      <c r="T13" s="591">
        <v>0</v>
      </c>
      <c r="U13" s="591">
        <v>0</v>
      </c>
      <c r="V13" s="591">
        <v>0</v>
      </c>
      <c r="W13" s="585">
        <f>Table4[[#This Row], [je14]]+Table4[[#This Row], [je15]]</f>
        <v>0</v>
      </c>
      <c r="X13" s="591">
        <v>0</v>
      </c>
      <c r="Y13" s="593">
        <v>0</v>
      </c>
    </row>
    <row customHeight="1" ht="22.5">
      <c r="A14" s="588" t="s">
        <v>276</v>
      </c>
      <c r="B14" s="589"/>
      <c r="C14" s="589"/>
      <c r="D14" s="648" t="s">
        <v>500</v>
      </c>
      <c r="E14" s="648" t="s">
        <v>501</v>
      </c>
      <c r="F14" s="648" t="s">
        <v>502</v>
      </c>
      <c r="G14" s="590" t="s">
        <v>503</v>
      </c>
      <c r="H14" s="590" t="s">
        <v>504</v>
      </c>
      <c r="I14" s="648" t="s">
        <v>505</v>
      </c>
      <c r="J14" s="648" t="s">
        <v>22</v>
      </c>
      <c r="K14" s="585">
        <f>Table4[[#This Row], [je2]]+Table4[[#This Row], [je4]]+Table4[[#This Row], [je6]]</f>
        <v>57700</v>
      </c>
      <c r="L14" s="591">
        <v>0</v>
      </c>
      <c r="M14" s="591">
        <v>0</v>
      </c>
      <c r="N14" s="591">
        <v>57700</v>
      </c>
      <c r="O14" s="591">
        <v>0</v>
      </c>
      <c r="P14" s="591">
        <v>0</v>
      </c>
      <c r="Q14" s="585">
        <f>Table4[[#This Row], [je8]]+Table4[[#This Row], [je9]]</f>
        <v>57700</v>
      </c>
      <c r="R14" s="591">
        <v>57700</v>
      </c>
      <c r="S14" s="591">
        <v>0</v>
      </c>
      <c r="T14" s="591">
        <v>0</v>
      </c>
      <c r="U14" s="591">
        <v>0</v>
      </c>
      <c r="V14" s="591">
        <v>0</v>
      </c>
      <c r="W14" s="585">
        <f>Table4[[#This Row], [je14]]+Table4[[#This Row], [je15]]</f>
        <v>0</v>
      </c>
      <c r="X14" s="591">
        <v>0</v>
      </c>
      <c r="Y14" s="593">
        <v>0</v>
      </c>
    </row>
    <row customHeight="1" ht="22.5">
      <c r="A15" s="588" t="s">
        <v>276</v>
      </c>
      <c r="B15" s="589"/>
      <c r="C15" s="589"/>
      <c r="D15" s="648" t="s">
        <v>510</v>
      </c>
      <c r="E15" s="648" t="s">
        <v>511</v>
      </c>
      <c r="F15" s="648" t="s">
        <v>502</v>
      </c>
      <c r="G15" s="590" t="s">
        <v>503</v>
      </c>
      <c r="H15" s="590" t="s">
        <v>504</v>
      </c>
      <c r="I15" s="648" t="s">
        <v>505</v>
      </c>
      <c r="J15" s="648" t="s">
        <v>22</v>
      </c>
      <c r="K15" s="585">
        <f>Table4[[#This Row], [je2]]+Table4[[#This Row], [je4]]+Table4[[#This Row], [je6]]</f>
        <v>446707.06</v>
      </c>
      <c r="L15" s="591">
        <v>0</v>
      </c>
      <c r="M15" s="591">
        <v>0</v>
      </c>
      <c r="N15" s="591">
        <v>446707.06</v>
      </c>
      <c r="O15" s="591">
        <v>0</v>
      </c>
      <c r="P15" s="591">
        <v>0</v>
      </c>
      <c r="Q15" s="585">
        <f>Table4[[#This Row], [je8]]+Table4[[#This Row], [je9]]</f>
        <v>446707.06</v>
      </c>
      <c r="R15" s="591">
        <v>446707.06</v>
      </c>
      <c r="S15" s="591">
        <v>0</v>
      </c>
      <c r="T15" s="591">
        <v>0</v>
      </c>
      <c r="U15" s="591">
        <v>0</v>
      </c>
      <c r="V15" s="591">
        <v>0</v>
      </c>
      <c r="W15" s="585">
        <f>Table4[[#This Row], [je14]]+Table4[[#This Row], [je15]]</f>
        <v>0</v>
      </c>
      <c r="X15" s="591">
        <v>0</v>
      </c>
      <c r="Y15" s="593">
        <v>0</v>
      </c>
    </row>
    <row customHeight="1" ht="22.5">
      <c r="A16" s="588" t="s">
        <v>276</v>
      </c>
      <c r="B16" s="589"/>
      <c r="C16" s="589"/>
      <c r="D16" s="648" t="s">
        <v>512</v>
      </c>
      <c r="E16" s="648" t="s">
        <v>513</v>
      </c>
      <c r="F16" s="648" t="s">
        <v>502</v>
      </c>
      <c r="G16" s="590" t="s">
        <v>503</v>
      </c>
      <c r="H16" s="590" t="s">
        <v>504</v>
      </c>
      <c r="I16" s="648" t="s">
        <v>505</v>
      </c>
      <c r="J16" s="648" t="s">
        <v>22</v>
      </c>
      <c r="K16" s="585">
        <f>Table4[[#This Row], [je2]]+Table4[[#This Row], [je4]]+Table4[[#This Row], [je6]]</f>
        <v>799029</v>
      </c>
      <c r="L16" s="591">
        <v>0</v>
      </c>
      <c r="M16" s="591">
        <v>0</v>
      </c>
      <c r="N16" s="591">
        <v>799029</v>
      </c>
      <c r="O16" s="591">
        <v>0</v>
      </c>
      <c r="P16" s="591">
        <v>0</v>
      </c>
      <c r="Q16" s="585">
        <f>Table4[[#This Row], [je8]]+Table4[[#This Row], [je9]]</f>
        <v>799029</v>
      </c>
      <c r="R16" s="591">
        <v>799029</v>
      </c>
      <c r="S16" s="591">
        <v>0</v>
      </c>
      <c r="T16" s="591">
        <v>0</v>
      </c>
      <c r="U16" s="591">
        <v>0</v>
      </c>
      <c r="V16" s="591">
        <v>0</v>
      </c>
      <c r="W16" s="585">
        <f>Table4[[#This Row], [je14]]+Table4[[#This Row], [je15]]</f>
        <v>0</v>
      </c>
      <c r="X16" s="591">
        <v>0</v>
      </c>
      <c r="Y16" s="593">
        <v>0</v>
      </c>
    </row>
    <row customHeight="1" ht="22.5">
      <c r="A17" s="588" t="s">
        <v>276</v>
      </c>
      <c r="B17" s="589"/>
      <c r="C17" s="589"/>
      <c r="D17" s="648" t="s">
        <v>520</v>
      </c>
      <c r="E17" s="648" t="s">
        <v>521</v>
      </c>
      <c r="F17" s="648" t="s">
        <v>502</v>
      </c>
      <c r="G17" s="590" t="s">
        <v>522</v>
      </c>
      <c r="H17" s="590" t="s">
        <v>523</v>
      </c>
      <c r="I17" s="648" t="s">
        <v>505</v>
      </c>
      <c r="J17" s="648" t="s">
        <v>22</v>
      </c>
      <c r="K17" s="585">
        <f>Table4[[#This Row], [je2]]+Table4[[#This Row], [je4]]+Table4[[#This Row], [je6]]</f>
        <v>285000</v>
      </c>
      <c r="L17" s="591">
        <v>0</v>
      </c>
      <c r="M17" s="591">
        <v>0</v>
      </c>
      <c r="N17" s="591">
        <v>285000</v>
      </c>
      <c r="O17" s="591">
        <v>0</v>
      </c>
      <c r="P17" s="591">
        <v>0</v>
      </c>
      <c r="Q17" s="585">
        <f>Table4[[#This Row], [je8]]+Table4[[#This Row], [je9]]</f>
        <v>285000</v>
      </c>
      <c r="R17" s="591">
        <v>285000</v>
      </c>
      <c r="S17" s="591">
        <v>0</v>
      </c>
      <c r="T17" s="591">
        <v>0</v>
      </c>
      <c r="U17" s="591">
        <v>0</v>
      </c>
      <c r="V17" s="591">
        <v>0</v>
      </c>
      <c r="W17" s="585">
        <f>Table4[[#This Row], [je14]]+Table4[[#This Row], [je15]]</f>
        <v>0</v>
      </c>
      <c r="X17" s="591">
        <v>0</v>
      </c>
      <c r="Y17" s="593">
        <v>0</v>
      </c>
    </row>
    <row customHeight="1" ht="22.5">
      <c r="A18" s="588" t="s">
        <v>276</v>
      </c>
      <c r="B18" s="589"/>
      <c r="C18" s="589"/>
      <c r="D18" s="648" t="s">
        <v>524</v>
      </c>
      <c r="E18" s="648" t="s">
        <v>525</v>
      </c>
      <c r="F18" s="648" t="s">
        <v>502</v>
      </c>
      <c r="G18" s="590" t="s">
        <v>526</v>
      </c>
      <c r="H18" s="590" t="s">
        <v>527</v>
      </c>
      <c r="I18" s="648" t="s">
        <v>505</v>
      </c>
      <c r="J18" s="648" t="s">
        <v>22</v>
      </c>
      <c r="K18" s="585">
        <f>Table4[[#This Row], [je2]]+Table4[[#This Row], [je4]]+Table4[[#This Row], [je6]]</f>
        <v>1643510.6</v>
      </c>
      <c r="L18" s="591">
        <v>0</v>
      </c>
      <c r="M18" s="591">
        <v>0</v>
      </c>
      <c r="N18" s="591">
        <v>1643510.6</v>
      </c>
      <c r="O18" s="591">
        <v>0</v>
      </c>
      <c r="P18" s="591">
        <v>0</v>
      </c>
      <c r="Q18" s="585">
        <f>Table4[[#This Row], [je8]]+Table4[[#This Row], [je9]]</f>
        <v>1643510.6</v>
      </c>
      <c r="R18" s="591">
        <v>1643510.6</v>
      </c>
      <c r="S18" s="591">
        <v>0</v>
      </c>
      <c r="T18" s="591">
        <v>0</v>
      </c>
      <c r="U18" s="591">
        <v>0</v>
      </c>
      <c r="V18" s="591">
        <v>0</v>
      </c>
      <c r="W18" s="585">
        <f>Table4[[#This Row], [je14]]+Table4[[#This Row], [je15]]</f>
        <v>0</v>
      </c>
      <c r="X18" s="591">
        <v>0</v>
      </c>
      <c r="Y18" s="593">
        <v>0</v>
      </c>
    </row>
    <row customHeight="1" ht="22.5">
      <c r="A19" s="588" t="s">
        <v>276</v>
      </c>
      <c r="B19" s="589"/>
      <c r="C19" s="589"/>
      <c r="D19" s="648" t="s">
        <v>528</v>
      </c>
      <c r="E19" s="648" t="s">
        <v>529</v>
      </c>
      <c r="F19" s="648" t="s">
        <v>502</v>
      </c>
      <c r="G19" s="590" t="s">
        <v>530</v>
      </c>
      <c r="H19" s="590" t="s">
        <v>531</v>
      </c>
      <c r="I19" s="648" t="s">
        <v>505</v>
      </c>
      <c r="J19" s="648" t="s">
        <v>22</v>
      </c>
      <c r="K19" s="585">
        <f>Table4[[#This Row], [je2]]+Table4[[#This Row], [je4]]+Table4[[#This Row], [je6]]</f>
        <v>1500000</v>
      </c>
      <c r="L19" s="591">
        <v>0</v>
      </c>
      <c r="M19" s="591">
        <v>0</v>
      </c>
      <c r="N19" s="591">
        <v>1500000</v>
      </c>
      <c r="O19" s="591">
        <v>0</v>
      </c>
      <c r="P19" s="591">
        <v>0</v>
      </c>
      <c r="Q19" s="585">
        <f>Table4[[#This Row], [je8]]+Table4[[#This Row], [je9]]</f>
        <v>1500000</v>
      </c>
      <c r="R19" s="591">
        <v>1500000</v>
      </c>
      <c r="S19" s="591">
        <v>0</v>
      </c>
      <c r="T19" s="591">
        <v>0</v>
      </c>
      <c r="U19" s="591">
        <v>0</v>
      </c>
      <c r="V19" s="591">
        <v>0</v>
      </c>
      <c r="W19" s="585">
        <f>Table4[[#This Row], [je14]]+Table4[[#This Row], [je15]]</f>
        <v>0</v>
      </c>
      <c r="X19" s="591">
        <v>0</v>
      </c>
      <c r="Y19" s="593">
        <v>0</v>
      </c>
    </row>
    <row customHeight="1" ht="22.5">
      <c r="A20" s="588" t="s">
        <v>276</v>
      </c>
      <c r="B20" s="589"/>
      <c r="C20" s="589"/>
      <c r="D20" s="648" t="s">
        <v>506</v>
      </c>
      <c r="E20" s="648" t="s">
        <v>507</v>
      </c>
      <c r="F20" s="648" t="s">
        <v>502</v>
      </c>
      <c r="G20" s="590" t="s">
        <v>508</v>
      </c>
      <c r="H20" s="590" t="s">
        <v>509</v>
      </c>
      <c r="I20" s="648" t="s">
        <v>505</v>
      </c>
      <c r="J20" s="648" t="s">
        <v>22</v>
      </c>
      <c r="K20" s="585">
        <f>Table4[[#This Row], [je2]]+Table4[[#This Row], [je4]]+Table4[[#This Row], [je6]]</f>
        <v>134182.05</v>
      </c>
      <c r="L20" s="591">
        <v>0</v>
      </c>
      <c r="M20" s="591">
        <v>0</v>
      </c>
      <c r="N20" s="591">
        <v>134182.05</v>
      </c>
      <c r="O20" s="591">
        <v>0</v>
      </c>
      <c r="P20" s="591">
        <v>0</v>
      </c>
      <c r="Q20" s="585">
        <f>Table4[[#This Row], [je8]]+Table4[[#This Row], [je9]]</f>
        <v>134182.05</v>
      </c>
      <c r="R20" s="591">
        <v>134182.05</v>
      </c>
      <c r="S20" s="591">
        <v>0</v>
      </c>
      <c r="T20" s="591">
        <v>0</v>
      </c>
      <c r="U20" s="591">
        <v>0</v>
      </c>
      <c r="V20" s="591">
        <v>0</v>
      </c>
      <c r="W20" s="585">
        <f>Table4[[#This Row], [je14]]+Table4[[#This Row], [je15]]</f>
        <v>0</v>
      </c>
      <c r="X20" s="591">
        <v>0</v>
      </c>
      <c r="Y20" s="593">
        <v>0</v>
      </c>
    </row>
    <row customHeight="1" ht="22.5">
      <c r="A21" s="588" t="s">
        <v>276</v>
      </c>
      <c r="B21" s="589"/>
      <c r="C21" s="589"/>
      <c r="D21" s="648" t="s">
        <v>536</v>
      </c>
      <c r="E21" s="648" t="s">
        <v>537</v>
      </c>
      <c r="F21" s="648" t="s">
        <v>502</v>
      </c>
      <c r="G21" s="590" t="s">
        <v>538</v>
      </c>
      <c r="H21" s="590" t="s">
        <v>539</v>
      </c>
      <c r="I21" s="648" t="s">
        <v>505</v>
      </c>
      <c r="J21" s="648" t="s">
        <v>22</v>
      </c>
      <c r="K21" s="585">
        <f>Table4[[#This Row], [je2]]+Table4[[#This Row], [je4]]+Table4[[#This Row], [je6]]</f>
        <v>113500</v>
      </c>
      <c r="L21" s="591">
        <v>0</v>
      </c>
      <c r="M21" s="591">
        <v>0</v>
      </c>
      <c r="N21" s="591">
        <v>113500</v>
      </c>
      <c r="O21" s="591">
        <v>0</v>
      </c>
      <c r="P21" s="591">
        <v>0</v>
      </c>
      <c r="Q21" s="585">
        <f>Table4[[#This Row], [je8]]+Table4[[#This Row], [je9]]</f>
        <v>113500</v>
      </c>
      <c r="R21" s="591">
        <v>113500</v>
      </c>
      <c r="S21" s="591">
        <v>0</v>
      </c>
      <c r="T21" s="591">
        <v>0</v>
      </c>
      <c r="U21" s="591">
        <v>0</v>
      </c>
      <c r="V21" s="591">
        <v>0</v>
      </c>
      <c r="W21" s="585">
        <f>Table4[[#This Row], [je14]]+Table4[[#This Row], [je15]]</f>
        <v>0</v>
      </c>
      <c r="X21" s="591">
        <v>0</v>
      </c>
      <c r="Y21" s="593">
        <v>0</v>
      </c>
    </row>
    <row customHeight="1" ht="22.5">
      <c r="A22" s="588" t="s">
        <v>276</v>
      </c>
      <c r="B22" s="589"/>
      <c r="C22" s="589"/>
      <c r="D22" s="648" t="s">
        <v>540</v>
      </c>
      <c r="E22" s="648" t="s">
        <v>541</v>
      </c>
      <c r="F22" s="648" t="s">
        <v>502</v>
      </c>
      <c r="G22" s="590" t="s">
        <v>542</v>
      </c>
      <c r="H22" s="590" t="s">
        <v>543</v>
      </c>
      <c r="I22" s="648" t="s">
        <v>505</v>
      </c>
      <c r="J22" s="648" t="s">
        <v>22</v>
      </c>
      <c r="K22" s="585">
        <f>Table4[[#This Row], [je2]]+Table4[[#This Row], [je4]]+Table4[[#This Row], [je6]]</f>
        <v>837900</v>
      </c>
      <c r="L22" s="591">
        <v>0</v>
      </c>
      <c r="M22" s="591">
        <v>0</v>
      </c>
      <c r="N22" s="591">
        <v>837900</v>
      </c>
      <c r="O22" s="591">
        <v>0</v>
      </c>
      <c r="P22" s="591">
        <v>0</v>
      </c>
      <c r="Q22" s="585">
        <f>Table4[[#This Row], [je8]]+Table4[[#This Row], [je9]]</f>
        <v>837900</v>
      </c>
      <c r="R22" s="591">
        <v>837900</v>
      </c>
      <c r="S22" s="591">
        <v>0</v>
      </c>
      <c r="T22" s="591">
        <v>0</v>
      </c>
      <c r="U22" s="591">
        <v>0</v>
      </c>
      <c r="V22" s="591">
        <v>0</v>
      </c>
      <c r="W22" s="585">
        <f>Table4[[#This Row], [je14]]+Table4[[#This Row], [je15]]</f>
        <v>0</v>
      </c>
      <c r="X22" s="591">
        <v>0</v>
      </c>
      <c r="Y22" s="593">
        <v>0</v>
      </c>
    </row>
    <row customHeight="1" ht="22.5">
      <c r="A23" s="588" t="s">
        <v>276</v>
      </c>
      <c r="B23" s="589"/>
      <c r="C23" s="589"/>
      <c r="D23" s="648" t="s">
        <v>532</v>
      </c>
      <c r="E23" s="648" t="s">
        <v>533</v>
      </c>
      <c r="F23" s="648" t="s">
        <v>502</v>
      </c>
      <c r="G23" s="590" t="s">
        <v>534</v>
      </c>
      <c r="H23" s="590" t="s">
        <v>535</v>
      </c>
      <c r="I23" s="648" t="s">
        <v>505</v>
      </c>
      <c r="J23" s="648" t="s">
        <v>22</v>
      </c>
      <c r="K23" s="585">
        <f>Table4[[#This Row], [je2]]+Table4[[#This Row], [je4]]+Table4[[#This Row], [je6]]</f>
        <v>289300</v>
      </c>
      <c r="L23" s="591">
        <v>0</v>
      </c>
      <c r="M23" s="591">
        <v>0</v>
      </c>
      <c r="N23" s="591">
        <v>289300</v>
      </c>
      <c r="O23" s="591">
        <v>0</v>
      </c>
      <c r="P23" s="591">
        <v>0</v>
      </c>
      <c r="Q23" s="585">
        <f>Table4[[#This Row], [je8]]+Table4[[#This Row], [je9]]</f>
        <v>289300</v>
      </c>
      <c r="R23" s="591">
        <v>289300</v>
      </c>
      <c r="S23" s="591">
        <v>0</v>
      </c>
      <c r="T23" s="591">
        <v>0</v>
      </c>
      <c r="U23" s="591">
        <v>0</v>
      </c>
      <c r="V23" s="591">
        <v>0</v>
      </c>
      <c r="W23" s="585">
        <f>Table4[[#This Row], [je14]]+Table4[[#This Row], [je15]]</f>
        <v>0</v>
      </c>
      <c r="X23" s="591">
        <v>0</v>
      </c>
      <c r="Y23" s="593">
        <v>0</v>
      </c>
    </row>
    <row customHeight="1" ht="22.5">
      <c r="A24" s="582" t="s">
        <v>278</v>
      </c>
      <c r="B24" s="583"/>
      <c r="C24" s="583"/>
      <c r="D24" s="646" t="s">
        <v>279</v>
      </c>
      <c r="E24" s="646"/>
      <c r="F24" s="646" t="s">
        <v>22</v>
      </c>
      <c r="G24" s="584"/>
      <c r="H24" s="584"/>
      <c r="I24" s="646" t="s">
        <v>22</v>
      </c>
      <c r="J24" s="646" t="s">
        <v>22</v>
      </c>
      <c r="K24" s="585">
        <f>Table4[[#This Row], [je2]]+Table4[[#This Row], [je4]]+Table4[[#This Row], [je6]]</f>
        <v>202875</v>
      </c>
      <c r="L24" s="586">
        <f>L25</f>
        <v>0</v>
      </c>
      <c r="M24" s="586">
        <f>M25</f>
        <v>0</v>
      </c>
      <c r="N24" s="586">
        <f>N25</f>
        <v>202875</v>
      </c>
      <c r="O24" s="586">
        <f>O25</f>
        <v>0</v>
      </c>
      <c r="P24" s="586">
        <f>P25</f>
        <v>0</v>
      </c>
      <c r="Q24" s="585">
        <f>Table4[[#This Row], [je8]]+Table4[[#This Row], [je9]]</f>
        <v>202875</v>
      </c>
      <c r="R24" s="586">
        <f>R25</f>
        <v>202875</v>
      </c>
      <c r="S24" s="586">
        <f>S25</f>
        <v>0</v>
      </c>
      <c r="T24" s="586">
        <f>T25</f>
        <v>0</v>
      </c>
      <c r="U24" s="586">
        <f>U25</f>
        <v>0</v>
      </c>
      <c r="V24" s="586">
        <f>V25</f>
        <v>0</v>
      </c>
      <c r="W24" s="585">
        <f>Table4[[#This Row], [je14]]+Table4[[#This Row], [je15]]</f>
        <v>0</v>
      </c>
      <c r="X24" s="586">
        <f>X25</f>
        <v>0</v>
      </c>
      <c r="Y24" s="587">
        <f>Y25</f>
        <v>0</v>
      </c>
    </row>
    <row customHeight="1" ht="22.5">
      <c r="A25" s="582" t="s">
        <v>280</v>
      </c>
      <c r="B25" s="583"/>
      <c r="C25" s="583"/>
      <c r="D25" s="646" t="s">
        <v>281</v>
      </c>
      <c r="E25" s="646"/>
      <c r="F25" s="646" t="s">
        <v>22</v>
      </c>
      <c r="G25" s="584"/>
      <c r="H25" s="584"/>
      <c r="I25" s="646" t="s">
        <v>22</v>
      </c>
      <c r="J25" s="646" t="s">
        <v>22</v>
      </c>
      <c r="K25" s="585">
        <f>Table4[[#This Row], [je2]]+Table4[[#This Row], [je4]]+Table4[[#This Row], [je6]]</f>
        <v>202875</v>
      </c>
      <c r="L25" s="586">
        <f>L26</f>
        <v>0</v>
      </c>
      <c r="M25" s="586">
        <f>M26</f>
        <v>0</v>
      </c>
      <c r="N25" s="586">
        <f>N26</f>
        <v>202875</v>
      </c>
      <c r="O25" s="586">
        <f>O26</f>
        <v>0</v>
      </c>
      <c r="P25" s="586">
        <f>P26</f>
        <v>0</v>
      </c>
      <c r="Q25" s="585">
        <f>Table4[[#This Row], [je8]]+Table4[[#This Row], [je9]]</f>
        <v>202875</v>
      </c>
      <c r="R25" s="586">
        <f>R26</f>
        <v>202875</v>
      </c>
      <c r="S25" s="586">
        <f>S26</f>
        <v>0</v>
      </c>
      <c r="T25" s="586">
        <f>T26</f>
        <v>0</v>
      </c>
      <c r="U25" s="586">
        <f>U26</f>
        <v>0</v>
      </c>
      <c r="V25" s="586">
        <f>V26</f>
        <v>0</v>
      </c>
      <c r="W25" s="585">
        <f>Table4[[#This Row], [je14]]+Table4[[#This Row], [je15]]</f>
        <v>0</v>
      </c>
      <c r="X25" s="586">
        <f>X26</f>
        <v>0</v>
      </c>
      <c r="Y25" s="587">
        <f>Y26</f>
        <v>0</v>
      </c>
    </row>
    <row customHeight="1" ht="22.5">
      <c r="A26" s="588" t="s">
        <v>280</v>
      </c>
      <c r="B26" s="589"/>
      <c r="C26" s="589"/>
      <c r="D26" s="648" t="s">
        <v>544</v>
      </c>
      <c r="E26" s="648" t="s">
        <v>545</v>
      </c>
      <c r="F26" s="648" t="s">
        <v>502</v>
      </c>
      <c r="G26" s="590" t="s">
        <v>503</v>
      </c>
      <c r="H26" s="590" t="s">
        <v>504</v>
      </c>
      <c r="I26" s="648" t="s">
        <v>505</v>
      </c>
      <c r="J26" s="648" t="s">
        <v>22</v>
      </c>
      <c r="K26" s="585">
        <f>Table4[[#This Row], [je2]]+Table4[[#This Row], [je4]]+Table4[[#This Row], [je6]]</f>
        <v>202875</v>
      </c>
      <c r="L26" s="591">
        <v>0</v>
      </c>
      <c r="M26" s="591">
        <v>0</v>
      </c>
      <c r="N26" s="591">
        <v>202875</v>
      </c>
      <c r="O26" s="591">
        <v>0</v>
      </c>
      <c r="P26" s="591">
        <v>0</v>
      </c>
      <c r="Q26" s="585">
        <f>Table4[[#This Row], [je8]]+Table4[[#This Row], [je9]]</f>
        <v>202875</v>
      </c>
      <c r="R26" s="591">
        <v>202875</v>
      </c>
      <c r="S26" s="591">
        <v>0</v>
      </c>
      <c r="T26" s="591">
        <v>0</v>
      </c>
      <c r="U26" s="591">
        <v>0</v>
      </c>
      <c r="V26" s="591">
        <v>0</v>
      </c>
      <c r="W26" s="585">
        <f>Table4[[#This Row], [je14]]+Table4[[#This Row], [je15]]</f>
        <v>0</v>
      </c>
      <c r="X26" s="591">
        <v>0</v>
      </c>
      <c r="Y26" s="593">
        <v>0</v>
      </c>
    </row>
    <row customHeight="1" ht="22.5">
      <c r="A27" s="582" t="s">
        <v>282</v>
      </c>
      <c r="B27" s="583"/>
      <c r="C27" s="583"/>
      <c r="D27" s="646" t="s">
        <v>283</v>
      </c>
      <c r="E27" s="646"/>
      <c r="F27" s="646" t="s">
        <v>22</v>
      </c>
      <c r="G27" s="584"/>
      <c r="H27" s="584"/>
      <c r="I27" s="646" t="s">
        <v>22</v>
      </c>
      <c r="J27" s="646" t="s">
        <v>22</v>
      </c>
      <c r="K27" s="585">
        <f>Table4[[#This Row], [je2]]+Table4[[#This Row], [je4]]+Table4[[#This Row], [je6]]</f>
        <v>53472</v>
      </c>
      <c r="L27" s="586">
        <f>L28</f>
        <v>0</v>
      </c>
      <c r="M27" s="586">
        <f>M28</f>
        <v>0</v>
      </c>
      <c r="N27" s="586">
        <f>N28</f>
        <v>53472</v>
      </c>
      <c r="O27" s="586">
        <f>O28</f>
        <v>0</v>
      </c>
      <c r="P27" s="586">
        <f>P28</f>
        <v>0</v>
      </c>
      <c r="Q27" s="585">
        <f>Table4[[#This Row], [je8]]+Table4[[#This Row], [je9]]</f>
        <v>53472</v>
      </c>
      <c r="R27" s="586">
        <f>R28</f>
        <v>53472</v>
      </c>
      <c r="S27" s="586">
        <f>S28</f>
        <v>0</v>
      </c>
      <c r="T27" s="586">
        <f>T28</f>
        <v>0</v>
      </c>
      <c r="U27" s="586">
        <f>U28</f>
        <v>0</v>
      </c>
      <c r="V27" s="586">
        <f>V28</f>
        <v>0</v>
      </c>
      <c r="W27" s="585">
        <f>Table4[[#This Row], [je14]]+Table4[[#This Row], [je15]]</f>
        <v>0</v>
      </c>
      <c r="X27" s="586">
        <f>X28</f>
        <v>0</v>
      </c>
      <c r="Y27" s="587">
        <f>Y28</f>
        <v>0</v>
      </c>
    </row>
    <row customHeight="1" ht="22.5">
      <c r="A28" s="582" t="s">
        <v>284</v>
      </c>
      <c r="B28" s="583"/>
      <c r="C28" s="583"/>
      <c r="D28" s="646" t="s">
        <v>285</v>
      </c>
      <c r="E28" s="646"/>
      <c r="F28" s="646" t="s">
        <v>22</v>
      </c>
      <c r="G28" s="584"/>
      <c r="H28" s="584"/>
      <c r="I28" s="646" t="s">
        <v>22</v>
      </c>
      <c r="J28" s="646" t="s">
        <v>22</v>
      </c>
      <c r="K28" s="585">
        <f>Table4[[#This Row], [je2]]+Table4[[#This Row], [je4]]+Table4[[#This Row], [je6]]</f>
        <v>53472</v>
      </c>
      <c r="L28" s="586">
        <f>L29+L30+L31+L32+L33+L34+L35+L36</f>
        <v>0</v>
      </c>
      <c r="M28" s="586">
        <f>M29+M30+M31+M32+M33+M34+M35+M36</f>
        <v>0</v>
      </c>
      <c r="N28" s="586">
        <f>N29+N30+N31+N32+N33+N34+N35+N36</f>
        <v>53472</v>
      </c>
      <c r="O28" s="586">
        <f>O29+O30+O31+O32+O33+O34+O35+O36</f>
        <v>0</v>
      </c>
      <c r="P28" s="586">
        <f>P29+P30+P31+P32+P33+P34+P35+P36</f>
        <v>0</v>
      </c>
      <c r="Q28" s="585">
        <f>Table4[[#This Row], [je8]]+Table4[[#This Row], [je9]]</f>
        <v>53472</v>
      </c>
      <c r="R28" s="586">
        <f>R29+R30+R31+R32+R33+R34+R35+R36</f>
        <v>53472</v>
      </c>
      <c r="S28" s="586">
        <f>S29+S30+S31+S32+S33+S34+S35+S36</f>
        <v>0</v>
      </c>
      <c r="T28" s="586">
        <f>T29+T30+T31+T32+T33+T34+T35+T36</f>
        <v>0</v>
      </c>
      <c r="U28" s="586">
        <f>U29+U30+U31+U32+U33+U34+U35+U36</f>
        <v>0</v>
      </c>
      <c r="V28" s="586">
        <f>V29+V30+V31+V32+V33+V34+V35+V36</f>
        <v>0</v>
      </c>
      <c r="W28" s="585">
        <f>Table4[[#This Row], [je14]]+Table4[[#This Row], [je15]]</f>
        <v>0</v>
      </c>
      <c r="X28" s="586">
        <f>X29+X30+X31+X32+X33+X34+X35+X36</f>
        <v>0</v>
      </c>
      <c r="Y28" s="587">
        <f>Y29+Y30+Y31+Y32+Y33+Y34+Y35+Y36</f>
        <v>0</v>
      </c>
    </row>
    <row customHeight="1" ht="22.5">
      <c r="A29" s="588" t="s">
        <v>284</v>
      </c>
      <c r="B29" s="589"/>
      <c r="C29" s="589"/>
      <c r="D29" s="648" t="s">
        <v>550</v>
      </c>
      <c r="E29" s="648" t="s">
        <v>551</v>
      </c>
      <c r="F29" s="648" t="s">
        <v>502</v>
      </c>
      <c r="G29" s="590" t="s">
        <v>552</v>
      </c>
      <c r="H29" s="590" t="s">
        <v>553</v>
      </c>
      <c r="I29" s="648" t="s">
        <v>505</v>
      </c>
      <c r="J29" s="648" t="s">
        <v>22</v>
      </c>
      <c r="K29" s="585">
        <f>Table4[[#This Row], [je2]]+Table4[[#This Row], [je4]]+Table4[[#This Row], [je6]]</f>
        <v>1572</v>
      </c>
      <c r="L29" s="591">
        <v>0</v>
      </c>
      <c r="M29" s="591">
        <v>0</v>
      </c>
      <c r="N29" s="591">
        <v>1572</v>
      </c>
      <c r="O29" s="591">
        <v>0</v>
      </c>
      <c r="P29" s="591">
        <v>0</v>
      </c>
      <c r="Q29" s="585">
        <f>Table4[[#This Row], [je8]]+Table4[[#This Row], [je9]]</f>
        <v>1572</v>
      </c>
      <c r="R29" s="591">
        <v>1572</v>
      </c>
      <c r="S29" s="591">
        <v>0</v>
      </c>
      <c r="T29" s="591">
        <v>0</v>
      </c>
      <c r="U29" s="591">
        <v>0</v>
      </c>
      <c r="V29" s="591">
        <v>0</v>
      </c>
      <c r="W29" s="585">
        <f>Table4[[#This Row], [je14]]+Table4[[#This Row], [je15]]</f>
        <v>0</v>
      </c>
      <c r="X29" s="591">
        <v>0</v>
      </c>
      <c r="Y29" s="593">
        <v>0</v>
      </c>
    </row>
    <row customHeight="1" ht="22.5">
      <c r="A30" s="588" t="s">
        <v>284</v>
      </c>
      <c r="B30" s="589"/>
      <c r="C30" s="589"/>
      <c r="D30" s="648" t="s">
        <v>556</v>
      </c>
      <c r="E30" s="648" t="s">
        <v>557</v>
      </c>
      <c r="F30" s="648" t="s">
        <v>502</v>
      </c>
      <c r="G30" s="590" t="s">
        <v>558</v>
      </c>
      <c r="H30" s="590" t="s">
        <v>559</v>
      </c>
      <c r="I30" s="648" t="s">
        <v>505</v>
      </c>
      <c r="J30" s="648" t="s">
        <v>22</v>
      </c>
      <c r="K30" s="585">
        <f>Table4[[#This Row], [je2]]+Table4[[#This Row], [je4]]+Table4[[#This Row], [je6]]</f>
        <v>9000</v>
      </c>
      <c r="L30" s="591">
        <v>0</v>
      </c>
      <c r="M30" s="591">
        <v>0</v>
      </c>
      <c r="N30" s="591">
        <v>9000</v>
      </c>
      <c r="O30" s="591">
        <v>0</v>
      </c>
      <c r="P30" s="591">
        <v>0</v>
      </c>
      <c r="Q30" s="585">
        <f>Table4[[#This Row], [je8]]+Table4[[#This Row], [je9]]</f>
        <v>9000</v>
      </c>
      <c r="R30" s="591">
        <v>9000</v>
      </c>
      <c r="S30" s="591">
        <v>0</v>
      </c>
      <c r="T30" s="591">
        <v>0</v>
      </c>
      <c r="U30" s="591">
        <v>0</v>
      </c>
      <c r="V30" s="591">
        <v>0</v>
      </c>
      <c r="W30" s="585">
        <f>Table4[[#This Row], [je14]]+Table4[[#This Row], [je15]]</f>
        <v>0</v>
      </c>
      <c r="X30" s="591">
        <v>0</v>
      </c>
      <c r="Y30" s="593">
        <v>0</v>
      </c>
    </row>
    <row customHeight="1" ht="22.5">
      <c r="A31" s="588" t="s">
        <v>284</v>
      </c>
      <c r="B31" s="589"/>
      <c r="C31" s="589"/>
      <c r="D31" s="648" t="s">
        <v>562</v>
      </c>
      <c r="E31" s="648" t="s">
        <v>563</v>
      </c>
      <c r="F31" s="648" t="s">
        <v>502</v>
      </c>
      <c r="G31" s="590" t="s">
        <v>558</v>
      </c>
      <c r="H31" s="590" t="s">
        <v>559</v>
      </c>
      <c r="I31" s="648" t="s">
        <v>505</v>
      </c>
      <c r="J31" s="648" t="s">
        <v>22</v>
      </c>
      <c r="K31" s="585">
        <f>Table4[[#This Row], [je2]]+Table4[[#This Row], [je4]]+Table4[[#This Row], [je6]]</f>
        <v>1920</v>
      </c>
      <c r="L31" s="591">
        <v>0</v>
      </c>
      <c r="M31" s="591">
        <v>0</v>
      </c>
      <c r="N31" s="591">
        <v>1920</v>
      </c>
      <c r="O31" s="591">
        <v>0</v>
      </c>
      <c r="P31" s="591">
        <v>0</v>
      </c>
      <c r="Q31" s="585">
        <f>Table4[[#This Row], [je8]]+Table4[[#This Row], [je9]]</f>
        <v>1920</v>
      </c>
      <c r="R31" s="591">
        <v>1920</v>
      </c>
      <c r="S31" s="591">
        <v>0</v>
      </c>
      <c r="T31" s="591">
        <v>0</v>
      </c>
      <c r="U31" s="591">
        <v>0</v>
      </c>
      <c r="V31" s="591">
        <v>0</v>
      </c>
      <c r="W31" s="585">
        <f>Table4[[#This Row], [je14]]+Table4[[#This Row], [je15]]</f>
        <v>0</v>
      </c>
      <c r="X31" s="591">
        <v>0</v>
      </c>
      <c r="Y31" s="593">
        <v>0</v>
      </c>
    </row>
    <row customHeight="1" ht="22.5">
      <c r="A32" s="588" t="s">
        <v>284</v>
      </c>
      <c r="B32" s="589"/>
      <c r="C32" s="589"/>
      <c r="D32" s="648" t="s">
        <v>546</v>
      </c>
      <c r="E32" s="648" t="s">
        <v>547</v>
      </c>
      <c r="F32" s="648" t="s">
        <v>502</v>
      </c>
      <c r="G32" s="590" t="s">
        <v>548</v>
      </c>
      <c r="H32" s="590" t="s">
        <v>549</v>
      </c>
      <c r="I32" s="648" t="s">
        <v>505</v>
      </c>
      <c r="J32" s="648" t="s">
        <v>22</v>
      </c>
      <c r="K32" s="585">
        <f>Table4[[#This Row], [je2]]+Table4[[#This Row], [je4]]+Table4[[#This Row], [je6]]</f>
        <v>18000</v>
      </c>
      <c r="L32" s="591">
        <v>0</v>
      </c>
      <c r="M32" s="591">
        <v>0</v>
      </c>
      <c r="N32" s="591">
        <v>18000</v>
      </c>
      <c r="O32" s="591">
        <v>0</v>
      </c>
      <c r="P32" s="591">
        <v>0</v>
      </c>
      <c r="Q32" s="585">
        <f>Table4[[#This Row], [je8]]+Table4[[#This Row], [je9]]</f>
        <v>18000</v>
      </c>
      <c r="R32" s="591">
        <v>18000</v>
      </c>
      <c r="S32" s="591">
        <v>0</v>
      </c>
      <c r="T32" s="591">
        <v>0</v>
      </c>
      <c r="U32" s="591">
        <v>0</v>
      </c>
      <c r="V32" s="591">
        <v>0</v>
      </c>
      <c r="W32" s="585">
        <f>Table4[[#This Row], [je14]]+Table4[[#This Row], [je15]]</f>
        <v>0</v>
      </c>
      <c r="X32" s="591">
        <v>0</v>
      </c>
      <c r="Y32" s="593">
        <v>0</v>
      </c>
    </row>
    <row customHeight="1" ht="22.5">
      <c r="A33" s="588" t="s">
        <v>284</v>
      </c>
      <c r="B33" s="589"/>
      <c r="C33" s="589"/>
      <c r="D33" s="648" t="s">
        <v>554</v>
      </c>
      <c r="E33" s="648" t="s">
        <v>555</v>
      </c>
      <c r="F33" s="648" t="s">
        <v>502</v>
      </c>
      <c r="G33" s="590" t="s">
        <v>548</v>
      </c>
      <c r="H33" s="590" t="s">
        <v>549</v>
      </c>
      <c r="I33" s="648" t="s">
        <v>505</v>
      </c>
      <c r="J33" s="648" t="s">
        <v>22</v>
      </c>
      <c r="K33" s="585">
        <f>Table4[[#This Row], [je2]]+Table4[[#This Row], [je4]]+Table4[[#This Row], [je6]]</f>
        <v>173</v>
      </c>
      <c r="L33" s="591">
        <v>0</v>
      </c>
      <c r="M33" s="591">
        <v>0</v>
      </c>
      <c r="N33" s="591">
        <v>173</v>
      </c>
      <c r="O33" s="591">
        <v>0</v>
      </c>
      <c r="P33" s="591">
        <v>0</v>
      </c>
      <c r="Q33" s="585">
        <f>Table4[[#This Row], [je8]]+Table4[[#This Row], [je9]]</f>
        <v>173</v>
      </c>
      <c r="R33" s="591">
        <v>173</v>
      </c>
      <c r="S33" s="591">
        <v>0</v>
      </c>
      <c r="T33" s="591">
        <v>0</v>
      </c>
      <c r="U33" s="591">
        <v>0</v>
      </c>
      <c r="V33" s="591">
        <v>0</v>
      </c>
      <c r="W33" s="585">
        <f>Table4[[#This Row], [je14]]+Table4[[#This Row], [je15]]</f>
        <v>0</v>
      </c>
      <c r="X33" s="591">
        <v>0</v>
      </c>
      <c r="Y33" s="593">
        <v>0</v>
      </c>
    </row>
    <row customHeight="1" ht="22.5">
      <c r="A34" s="588" t="s">
        <v>284</v>
      </c>
      <c r="B34" s="589"/>
      <c r="C34" s="589"/>
      <c r="D34" s="648" t="s">
        <v>560</v>
      </c>
      <c r="E34" s="648" t="s">
        <v>561</v>
      </c>
      <c r="F34" s="648" t="s">
        <v>502</v>
      </c>
      <c r="G34" s="590" t="s">
        <v>548</v>
      </c>
      <c r="H34" s="590" t="s">
        <v>549</v>
      </c>
      <c r="I34" s="648" t="s">
        <v>505</v>
      </c>
      <c r="J34" s="648" t="s">
        <v>22</v>
      </c>
      <c r="K34" s="585">
        <f>Table4[[#This Row], [je2]]+Table4[[#This Row], [je4]]+Table4[[#This Row], [je6]]</f>
        <v>13000</v>
      </c>
      <c r="L34" s="591">
        <v>0</v>
      </c>
      <c r="M34" s="591">
        <v>0</v>
      </c>
      <c r="N34" s="591">
        <v>13000</v>
      </c>
      <c r="O34" s="591">
        <v>0</v>
      </c>
      <c r="P34" s="591">
        <v>0</v>
      </c>
      <c r="Q34" s="585">
        <f>Table4[[#This Row], [je8]]+Table4[[#This Row], [je9]]</f>
        <v>13000</v>
      </c>
      <c r="R34" s="591">
        <v>13000</v>
      </c>
      <c r="S34" s="591">
        <v>0</v>
      </c>
      <c r="T34" s="591">
        <v>0</v>
      </c>
      <c r="U34" s="591">
        <v>0</v>
      </c>
      <c r="V34" s="591">
        <v>0</v>
      </c>
      <c r="W34" s="585">
        <f>Table4[[#This Row], [je14]]+Table4[[#This Row], [je15]]</f>
        <v>0</v>
      </c>
      <c r="X34" s="591">
        <v>0</v>
      </c>
      <c r="Y34" s="593">
        <v>0</v>
      </c>
    </row>
    <row customHeight="1" ht="22.5">
      <c r="A35" s="588" t="s">
        <v>284</v>
      </c>
      <c r="B35" s="589"/>
      <c r="C35" s="589"/>
      <c r="D35" s="648" t="s">
        <v>568</v>
      </c>
      <c r="E35" s="648" t="s">
        <v>569</v>
      </c>
      <c r="F35" s="648" t="s">
        <v>502</v>
      </c>
      <c r="G35" s="590" t="s">
        <v>570</v>
      </c>
      <c r="H35" s="590" t="s">
        <v>571</v>
      </c>
      <c r="I35" s="648" t="s">
        <v>505</v>
      </c>
      <c r="J35" s="648" t="s">
        <v>22</v>
      </c>
      <c r="K35" s="585">
        <f>Table4[[#This Row], [je2]]+Table4[[#This Row], [je4]]+Table4[[#This Row], [je6]]</f>
        <v>9000</v>
      </c>
      <c r="L35" s="591">
        <v>0</v>
      </c>
      <c r="M35" s="591">
        <v>0</v>
      </c>
      <c r="N35" s="591">
        <v>9000</v>
      </c>
      <c r="O35" s="591">
        <v>0</v>
      </c>
      <c r="P35" s="591">
        <v>0</v>
      </c>
      <c r="Q35" s="585">
        <f>Table4[[#This Row], [je8]]+Table4[[#This Row], [je9]]</f>
        <v>9000</v>
      </c>
      <c r="R35" s="591">
        <v>9000</v>
      </c>
      <c r="S35" s="591">
        <v>0</v>
      </c>
      <c r="T35" s="591">
        <v>0</v>
      </c>
      <c r="U35" s="591">
        <v>0</v>
      </c>
      <c r="V35" s="591">
        <v>0</v>
      </c>
      <c r="W35" s="585">
        <f>Table4[[#This Row], [je14]]+Table4[[#This Row], [je15]]</f>
        <v>0</v>
      </c>
      <c r="X35" s="591">
        <v>0</v>
      </c>
      <c r="Y35" s="593">
        <v>0</v>
      </c>
    </row>
    <row customHeight="1" ht="22.5">
      <c r="A36" s="588" t="s">
        <v>284</v>
      </c>
      <c r="B36" s="589"/>
      <c r="C36" s="589"/>
      <c r="D36" s="648" t="s">
        <v>564</v>
      </c>
      <c r="E36" s="648" t="s">
        <v>565</v>
      </c>
      <c r="F36" s="648" t="s">
        <v>502</v>
      </c>
      <c r="G36" s="590" t="s">
        <v>566</v>
      </c>
      <c r="H36" s="590" t="s">
        <v>567</v>
      </c>
      <c r="I36" s="648" t="s">
        <v>505</v>
      </c>
      <c r="J36" s="648" t="s">
        <v>22</v>
      </c>
      <c r="K36" s="585">
        <f>Table4[[#This Row], [je2]]+Table4[[#This Row], [je4]]+Table4[[#This Row], [je6]]</f>
        <v>807</v>
      </c>
      <c r="L36" s="591">
        <v>0</v>
      </c>
      <c r="M36" s="591">
        <v>0</v>
      </c>
      <c r="N36" s="591">
        <v>807</v>
      </c>
      <c r="O36" s="591">
        <v>0</v>
      </c>
      <c r="P36" s="591">
        <v>0</v>
      </c>
      <c r="Q36" s="585">
        <f>Table4[[#This Row], [je8]]+Table4[[#This Row], [je9]]</f>
        <v>807</v>
      </c>
      <c r="R36" s="591">
        <v>807</v>
      </c>
      <c r="S36" s="591">
        <v>0</v>
      </c>
      <c r="T36" s="591">
        <v>0</v>
      </c>
      <c r="U36" s="591">
        <v>0</v>
      </c>
      <c r="V36" s="591">
        <v>0</v>
      </c>
      <c r="W36" s="585">
        <f>Table4[[#This Row], [je14]]+Table4[[#This Row], [je15]]</f>
        <v>0</v>
      </c>
      <c r="X36" s="591">
        <v>0</v>
      </c>
      <c r="Y36" s="593">
        <v>0</v>
      </c>
    </row>
    <row customHeight="1" ht="22.5">
      <c r="A37" s="582" t="s">
        <v>302</v>
      </c>
      <c r="B37" s="583"/>
      <c r="C37" s="583"/>
      <c r="D37" s="646" t="s">
        <v>303</v>
      </c>
      <c r="E37" s="646"/>
      <c r="F37" s="646" t="s">
        <v>22</v>
      </c>
      <c r="G37" s="584"/>
      <c r="H37" s="584"/>
      <c r="I37" s="646" t="s">
        <v>22</v>
      </c>
      <c r="J37" s="646" t="s">
        <v>22</v>
      </c>
      <c r="K37" s="585">
        <f>Table4[[#This Row], [je2]]+Table4[[#This Row], [je4]]+Table4[[#This Row], [je6]]</f>
        <v>40232415.65</v>
      </c>
      <c r="L37" s="586">
        <f>L38</f>
        <v>0</v>
      </c>
      <c r="M37" s="586">
        <f>M38</f>
        <v>0</v>
      </c>
      <c r="N37" s="586">
        <f>N38</f>
        <v>40232415.65</v>
      </c>
      <c r="O37" s="586">
        <f>O38</f>
        <v>0</v>
      </c>
      <c r="P37" s="586">
        <f>P38</f>
        <v>0</v>
      </c>
      <c r="Q37" s="585">
        <f>Table4[[#This Row], [je8]]+Table4[[#This Row], [je9]]</f>
        <v>40232415.65</v>
      </c>
      <c r="R37" s="586">
        <f>R38</f>
        <v>40232415.65</v>
      </c>
      <c r="S37" s="586">
        <f>S38</f>
        <v>0</v>
      </c>
      <c r="T37" s="586">
        <f>T38</f>
        <v>0</v>
      </c>
      <c r="U37" s="586">
        <f>U38</f>
        <v>0</v>
      </c>
      <c r="V37" s="586">
        <f>V38</f>
        <v>0</v>
      </c>
      <c r="W37" s="585">
        <f>Table4[[#This Row], [je14]]+Table4[[#This Row], [je15]]</f>
        <v>0</v>
      </c>
      <c r="X37" s="586">
        <f>X38</f>
        <v>0</v>
      </c>
      <c r="Y37" s="587">
        <f>Y38</f>
        <v>0</v>
      </c>
    </row>
    <row customHeight="1" ht="22.5">
      <c r="A38" s="582" t="s">
        <v>304</v>
      </c>
      <c r="B38" s="583"/>
      <c r="C38" s="583"/>
      <c r="D38" s="646" t="s">
        <v>305</v>
      </c>
      <c r="E38" s="646"/>
      <c r="F38" s="646" t="s">
        <v>22</v>
      </c>
      <c r="G38" s="584"/>
      <c r="H38" s="584"/>
      <c r="I38" s="646" t="s">
        <v>22</v>
      </c>
      <c r="J38" s="646" t="s">
        <v>22</v>
      </c>
      <c r="K38" s="585">
        <f>Table4[[#This Row], [je2]]+Table4[[#This Row], [je4]]+Table4[[#This Row], [je6]]</f>
        <v>40232415.65</v>
      </c>
      <c r="L38" s="586">
        <f>L39+L42</f>
        <v>0</v>
      </c>
      <c r="M38" s="586">
        <f>M39+M42</f>
        <v>0</v>
      </c>
      <c r="N38" s="586">
        <f>N39+N42</f>
        <v>40232415.65</v>
      </c>
      <c r="O38" s="586">
        <f>O39+O42</f>
        <v>0</v>
      </c>
      <c r="P38" s="586">
        <f>P39+P42</f>
        <v>0</v>
      </c>
      <c r="Q38" s="585">
        <f>Table4[[#This Row], [je8]]+Table4[[#This Row], [je9]]</f>
        <v>40232415.65</v>
      </c>
      <c r="R38" s="586">
        <f>R39+R42</f>
        <v>40232415.65</v>
      </c>
      <c r="S38" s="586">
        <f>S39+S42</f>
        <v>0</v>
      </c>
      <c r="T38" s="586">
        <f>T39+T42</f>
        <v>0</v>
      </c>
      <c r="U38" s="586">
        <f>U39+U42</f>
        <v>0</v>
      </c>
      <c r="V38" s="586">
        <f>V39+V42</f>
        <v>0</v>
      </c>
      <c r="W38" s="585">
        <f>Table4[[#This Row], [je14]]+Table4[[#This Row], [je15]]</f>
        <v>0</v>
      </c>
      <c r="X38" s="586">
        <f>X39+X42</f>
        <v>0</v>
      </c>
      <c r="Y38" s="587">
        <f>Y39+Y42</f>
        <v>0</v>
      </c>
    </row>
    <row customHeight="1" ht="22.5">
      <c r="A39" s="582" t="s">
        <v>306</v>
      </c>
      <c r="B39" s="583"/>
      <c r="C39" s="583"/>
      <c r="D39" s="646" t="s">
        <v>307</v>
      </c>
      <c r="E39" s="646"/>
      <c r="F39" s="646" t="s">
        <v>22</v>
      </c>
      <c r="G39" s="584"/>
      <c r="H39" s="584"/>
      <c r="I39" s="646" t="s">
        <v>22</v>
      </c>
      <c r="J39" s="646" t="s">
        <v>22</v>
      </c>
      <c r="K39" s="585">
        <f>Table4[[#This Row], [je2]]+Table4[[#This Row], [je4]]+Table4[[#This Row], [je6]]</f>
        <v>12462502</v>
      </c>
      <c r="L39" s="586">
        <f>L40+L41</f>
        <v>0</v>
      </c>
      <c r="M39" s="586">
        <f>M40+M41</f>
        <v>0</v>
      </c>
      <c r="N39" s="586">
        <f>N40+N41</f>
        <v>12462502</v>
      </c>
      <c r="O39" s="586">
        <f>O40+O41</f>
        <v>0</v>
      </c>
      <c r="P39" s="586">
        <f>P40+P41</f>
        <v>0</v>
      </c>
      <c r="Q39" s="585">
        <f>Table4[[#This Row], [je8]]+Table4[[#This Row], [je9]]</f>
        <v>12462502</v>
      </c>
      <c r="R39" s="586">
        <f>R40+R41</f>
        <v>12462502</v>
      </c>
      <c r="S39" s="586">
        <f>S40+S41</f>
        <v>0</v>
      </c>
      <c r="T39" s="586">
        <f>T40+T41</f>
        <v>0</v>
      </c>
      <c r="U39" s="586">
        <f>U40+U41</f>
        <v>0</v>
      </c>
      <c r="V39" s="586">
        <f>V40+V41</f>
        <v>0</v>
      </c>
      <c r="W39" s="585">
        <f>Table4[[#This Row], [je14]]+Table4[[#This Row], [je15]]</f>
        <v>0</v>
      </c>
      <c r="X39" s="586">
        <f>X40+X41</f>
        <v>0</v>
      </c>
      <c r="Y39" s="587">
        <f>Y40+Y41</f>
        <v>0</v>
      </c>
    </row>
    <row customHeight="1" ht="22.5">
      <c r="A40" s="588" t="s">
        <v>306</v>
      </c>
      <c r="B40" s="589"/>
      <c r="C40" s="589"/>
      <c r="D40" s="648" t="s">
        <v>572</v>
      </c>
      <c r="E40" s="648" t="s">
        <v>573</v>
      </c>
      <c r="F40" s="648" t="s">
        <v>502</v>
      </c>
      <c r="G40" s="590" t="s">
        <v>574</v>
      </c>
      <c r="H40" s="590" t="s">
        <v>575</v>
      </c>
      <c r="I40" s="648" t="s">
        <v>505</v>
      </c>
      <c r="J40" s="648" t="s">
        <v>22</v>
      </c>
      <c r="K40" s="585">
        <f>Table4[[#This Row], [je2]]+Table4[[#This Row], [je4]]+Table4[[#This Row], [je6]]</f>
        <v>10623300</v>
      </c>
      <c r="L40" s="591">
        <v>0</v>
      </c>
      <c r="M40" s="591">
        <v>0</v>
      </c>
      <c r="N40" s="591">
        <v>10623300</v>
      </c>
      <c r="O40" s="591">
        <v>0</v>
      </c>
      <c r="P40" s="591">
        <v>0</v>
      </c>
      <c r="Q40" s="585">
        <f>Table4[[#This Row], [je8]]+Table4[[#This Row], [je9]]</f>
        <v>10623300</v>
      </c>
      <c r="R40" s="591">
        <v>10623300</v>
      </c>
      <c r="S40" s="591">
        <v>0</v>
      </c>
      <c r="T40" s="591">
        <v>0</v>
      </c>
      <c r="U40" s="591">
        <v>0</v>
      </c>
      <c r="V40" s="591">
        <v>0</v>
      </c>
      <c r="W40" s="585">
        <f>Table4[[#This Row], [je14]]+Table4[[#This Row], [je15]]</f>
        <v>0</v>
      </c>
      <c r="X40" s="591">
        <v>0</v>
      </c>
      <c r="Y40" s="593">
        <v>0</v>
      </c>
    </row>
    <row customHeight="1" ht="22.5">
      <c r="A41" s="588" t="s">
        <v>306</v>
      </c>
      <c r="B41" s="589"/>
      <c r="C41" s="589"/>
      <c r="D41" s="648" t="s">
        <v>576</v>
      </c>
      <c r="E41" s="648" t="s">
        <v>577</v>
      </c>
      <c r="F41" s="648" t="s">
        <v>502</v>
      </c>
      <c r="G41" s="590" t="s">
        <v>574</v>
      </c>
      <c r="H41" s="590" t="s">
        <v>575</v>
      </c>
      <c r="I41" s="648" t="s">
        <v>505</v>
      </c>
      <c r="J41" s="648" t="s">
        <v>22</v>
      </c>
      <c r="K41" s="585">
        <f>Table4[[#This Row], [je2]]+Table4[[#This Row], [je4]]+Table4[[#This Row], [je6]]</f>
        <v>1839202</v>
      </c>
      <c r="L41" s="591">
        <v>0</v>
      </c>
      <c r="M41" s="591">
        <v>0</v>
      </c>
      <c r="N41" s="591">
        <v>1839202</v>
      </c>
      <c r="O41" s="591">
        <v>0</v>
      </c>
      <c r="P41" s="591">
        <v>0</v>
      </c>
      <c r="Q41" s="585">
        <f>Table4[[#This Row], [je8]]+Table4[[#This Row], [je9]]</f>
        <v>1839202</v>
      </c>
      <c r="R41" s="591">
        <v>1839202</v>
      </c>
      <c r="S41" s="591">
        <v>0</v>
      </c>
      <c r="T41" s="591">
        <v>0</v>
      </c>
      <c r="U41" s="591">
        <v>0</v>
      </c>
      <c r="V41" s="591">
        <v>0</v>
      </c>
      <c r="W41" s="585">
        <f>Table4[[#This Row], [je14]]+Table4[[#This Row], [je15]]</f>
        <v>0</v>
      </c>
      <c r="X41" s="591">
        <v>0</v>
      </c>
      <c r="Y41" s="593">
        <v>0</v>
      </c>
    </row>
    <row customHeight="1" ht="22.5">
      <c r="A42" s="582" t="s">
        <v>308</v>
      </c>
      <c r="B42" s="583"/>
      <c r="C42" s="583"/>
      <c r="D42" s="646" t="s">
        <v>309</v>
      </c>
      <c r="E42" s="646"/>
      <c r="F42" s="646" t="s">
        <v>22</v>
      </c>
      <c r="G42" s="584"/>
      <c r="H42" s="584"/>
      <c r="I42" s="646" t="s">
        <v>22</v>
      </c>
      <c r="J42" s="646" t="s">
        <v>22</v>
      </c>
      <c r="K42" s="585">
        <f>Table4[[#This Row], [je2]]+Table4[[#This Row], [je4]]+Table4[[#This Row], [je6]]</f>
        <v>27769913.65</v>
      </c>
      <c r="L42" s="586">
        <f>L43+L44+L45+L46+L47+L48+L49+L50+L51+L52+L53+L54</f>
        <v>0</v>
      </c>
      <c r="M42" s="586">
        <f>M43+M44+M45+M46+M47+M48+M49+M50+M51+M52+M53+M54</f>
        <v>0</v>
      </c>
      <c r="N42" s="586">
        <f>N43+N44+N45+N46+N47+N48+N49+N50+N51+N52+N53+N54</f>
        <v>27769913.65</v>
      </c>
      <c r="O42" s="586">
        <f>O43+O44+O45+O46+O47+O48+O49+O50+O51+O52+O53+O54</f>
        <v>0</v>
      </c>
      <c r="P42" s="586">
        <f>P43+P44+P45+P46+P47+P48+P49+P50+P51+P52+P53+P54</f>
        <v>0</v>
      </c>
      <c r="Q42" s="585">
        <f>Table4[[#This Row], [je8]]+Table4[[#This Row], [je9]]</f>
        <v>27769913.65</v>
      </c>
      <c r="R42" s="586">
        <f>R43+R44+R45+R46+R47+R48+R49+R50+R51+R52+R53+R54</f>
        <v>27769913.65</v>
      </c>
      <c r="S42" s="586">
        <f>S43+S44+S45+S46+S47+S48+S49+S50+S51+S52+S53+S54</f>
        <v>0</v>
      </c>
      <c r="T42" s="586">
        <f>T43+T44+T45+T46+T47+T48+T49+T50+T51+T52+T53+T54</f>
        <v>0</v>
      </c>
      <c r="U42" s="586">
        <f>U43+U44+U45+U46+U47+U48+U49+U50+U51+U52+U53+U54</f>
        <v>0</v>
      </c>
      <c r="V42" s="586">
        <f>V43+V44+V45+V46+V47+V48+V49+V50+V51+V52+V53+V54</f>
        <v>0</v>
      </c>
      <c r="W42" s="585">
        <f>Table4[[#This Row], [je14]]+Table4[[#This Row], [je15]]</f>
        <v>0</v>
      </c>
      <c r="X42" s="586">
        <f>X43+X44+X45+X46+X47+X48+X49+X50+X51+X52+X53+X54</f>
        <v>0</v>
      </c>
      <c r="Y42" s="587">
        <f>Y43+Y44+Y45+Y46+Y47+Y48+Y49+Y50+Y51+Y52+Y53+Y54</f>
        <v>0</v>
      </c>
    </row>
    <row customHeight="1" ht="22.5">
      <c r="A43" s="588" t="s">
        <v>308</v>
      </c>
      <c r="B43" s="589"/>
      <c r="C43" s="589"/>
      <c r="D43" s="648" t="s">
        <v>578</v>
      </c>
      <c r="E43" s="648" t="s">
        <v>579</v>
      </c>
      <c r="F43" s="648" t="s">
        <v>502</v>
      </c>
      <c r="G43" s="590" t="s">
        <v>574</v>
      </c>
      <c r="H43" s="590" t="s">
        <v>575</v>
      </c>
      <c r="I43" s="648" t="s">
        <v>505</v>
      </c>
      <c r="J43" s="648" t="s">
        <v>22</v>
      </c>
      <c r="K43" s="585">
        <f>Table4[[#This Row], [je2]]+Table4[[#This Row], [je4]]+Table4[[#This Row], [je6]]</f>
        <v>6141118.53</v>
      </c>
      <c r="L43" s="591">
        <v>0</v>
      </c>
      <c r="M43" s="591">
        <v>0</v>
      </c>
      <c r="N43" s="591">
        <v>6141118.53</v>
      </c>
      <c r="O43" s="591">
        <v>0</v>
      </c>
      <c r="P43" s="591">
        <v>0</v>
      </c>
      <c r="Q43" s="585">
        <f>Table4[[#This Row], [je8]]+Table4[[#This Row], [je9]]</f>
        <v>6141118.53</v>
      </c>
      <c r="R43" s="591">
        <v>6141118.53</v>
      </c>
      <c r="S43" s="591">
        <v>0</v>
      </c>
      <c r="T43" s="591">
        <v>0</v>
      </c>
      <c r="U43" s="591">
        <v>0</v>
      </c>
      <c r="V43" s="591">
        <v>0</v>
      </c>
      <c r="W43" s="585">
        <f>Table4[[#This Row], [je14]]+Table4[[#This Row], [je15]]</f>
        <v>0</v>
      </c>
      <c r="X43" s="591">
        <v>0</v>
      </c>
      <c r="Y43" s="593">
        <v>0</v>
      </c>
    </row>
    <row customHeight="1" ht="22.5">
      <c r="A44" s="588" t="s">
        <v>308</v>
      </c>
      <c r="B44" s="589"/>
      <c r="C44" s="589"/>
      <c r="D44" s="648" t="s">
        <v>580</v>
      </c>
      <c r="E44" s="648" t="s">
        <v>581</v>
      </c>
      <c r="F44" s="648" t="s">
        <v>502</v>
      </c>
      <c r="G44" s="590" t="s">
        <v>574</v>
      </c>
      <c r="H44" s="590" t="s">
        <v>575</v>
      </c>
      <c r="I44" s="648" t="s">
        <v>505</v>
      </c>
      <c r="J44" s="648" t="s">
        <v>22</v>
      </c>
      <c r="K44" s="585">
        <f>Table4[[#This Row], [je2]]+Table4[[#This Row], [je4]]+Table4[[#This Row], [je6]]</f>
        <v>1397000</v>
      </c>
      <c r="L44" s="591">
        <v>0</v>
      </c>
      <c r="M44" s="591">
        <v>0</v>
      </c>
      <c r="N44" s="591">
        <v>1397000</v>
      </c>
      <c r="O44" s="591">
        <v>0</v>
      </c>
      <c r="P44" s="591">
        <v>0</v>
      </c>
      <c r="Q44" s="585">
        <f>Table4[[#This Row], [je8]]+Table4[[#This Row], [je9]]</f>
        <v>1397000</v>
      </c>
      <c r="R44" s="591">
        <v>1397000</v>
      </c>
      <c r="S44" s="591">
        <v>0</v>
      </c>
      <c r="T44" s="591">
        <v>0</v>
      </c>
      <c r="U44" s="591">
        <v>0</v>
      </c>
      <c r="V44" s="591">
        <v>0</v>
      </c>
      <c r="W44" s="585">
        <f>Table4[[#This Row], [je14]]+Table4[[#This Row], [je15]]</f>
        <v>0</v>
      </c>
      <c r="X44" s="591">
        <v>0</v>
      </c>
      <c r="Y44" s="593">
        <v>0</v>
      </c>
    </row>
    <row customHeight="1" ht="22.5">
      <c r="A45" s="588" t="s">
        <v>308</v>
      </c>
      <c r="B45" s="589"/>
      <c r="C45" s="589"/>
      <c r="D45" s="648" t="s">
        <v>582</v>
      </c>
      <c r="E45" s="648" t="s">
        <v>583</v>
      </c>
      <c r="F45" s="648" t="s">
        <v>502</v>
      </c>
      <c r="G45" s="590" t="s">
        <v>574</v>
      </c>
      <c r="H45" s="590" t="s">
        <v>575</v>
      </c>
      <c r="I45" s="648" t="s">
        <v>505</v>
      </c>
      <c r="J45" s="648" t="s">
        <v>22</v>
      </c>
      <c r="K45" s="585">
        <f>Table4[[#This Row], [je2]]+Table4[[#This Row], [je4]]+Table4[[#This Row], [je6]]</f>
        <v>398000</v>
      </c>
      <c r="L45" s="591">
        <v>0</v>
      </c>
      <c r="M45" s="591">
        <v>0</v>
      </c>
      <c r="N45" s="591">
        <v>398000</v>
      </c>
      <c r="O45" s="591">
        <v>0</v>
      </c>
      <c r="P45" s="591">
        <v>0</v>
      </c>
      <c r="Q45" s="585">
        <f>Table4[[#This Row], [je8]]+Table4[[#This Row], [je9]]</f>
        <v>398000</v>
      </c>
      <c r="R45" s="591">
        <v>398000</v>
      </c>
      <c r="S45" s="591">
        <v>0</v>
      </c>
      <c r="T45" s="591">
        <v>0</v>
      </c>
      <c r="U45" s="591">
        <v>0</v>
      </c>
      <c r="V45" s="591">
        <v>0</v>
      </c>
      <c r="W45" s="585">
        <f>Table4[[#This Row], [je14]]+Table4[[#This Row], [je15]]</f>
        <v>0</v>
      </c>
      <c r="X45" s="591">
        <v>0</v>
      </c>
      <c r="Y45" s="593">
        <v>0</v>
      </c>
    </row>
    <row customHeight="1" ht="22.5">
      <c r="A46" s="588" t="s">
        <v>308</v>
      </c>
      <c r="B46" s="589"/>
      <c r="C46" s="589"/>
      <c r="D46" s="648" t="s">
        <v>584</v>
      </c>
      <c r="E46" s="648" t="s">
        <v>585</v>
      </c>
      <c r="F46" s="648" t="s">
        <v>502</v>
      </c>
      <c r="G46" s="590" t="s">
        <v>574</v>
      </c>
      <c r="H46" s="590" t="s">
        <v>575</v>
      </c>
      <c r="I46" s="648" t="s">
        <v>505</v>
      </c>
      <c r="J46" s="648" t="s">
        <v>22</v>
      </c>
      <c r="K46" s="585">
        <f>Table4[[#This Row], [je2]]+Table4[[#This Row], [je4]]+Table4[[#This Row], [je6]]</f>
        <v>98000</v>
      </c>
      <c r="L46" s="591">
        <v>0</v>
      </c>
      <c r="M46" s="591">
        <v>0</v>
      </c>
      <c r="N46" s="591">
        <v>98000</v>
      </c>
      <c r="O46" s="591">
        <v>0</v>
      </c>
      <c r="P46" s="591">
        <v>0</v>
      </c>
      <c r="Q46" s="585">
        <f>Table4[[#This Row], [je8]]+Table4[[#This Row], [je9]]</f>
        <v>98000</v>
      </c>
      <c r="R46" s="591">
        <v>98000</v>
      </c>
      <c r="S46" s="591">
        <v>0</v>
      </c>
      <c r="T46" s="591">
        <v>0</v>
      </c>
      <c r="U46" s="591">
        <v>0</v>
      </c>
      <c r="V46" s="591">
        <v>0</v>
      </c>
      <c r="W46" s="585">
        <f>Table4[[#This Row], [je14]]+Table4[[#This Row], [je15]]</f>
        <v>0</v>
      </c>
      <c r="X46" s="591">
        <v>0</v>
      </c>
      <c r="Y46" s="593">
        <v>0</v>
      </c>
    </row>
    <row customHeight="1" ht="22.5">
      <c r="A47" s="588" t="s">
        <v>308</v>
      </c>
      <c r="B47" s="589"/>
      <c r="C47" s="589"/>
      <c r="D47" s="648" t="s">
        <v>586</v>
      </c>
      <c r="E47" s="648" t="s">
        <v>587</v>
      </c>
      <c r="F47" s="648" t="s">
        <v>502</v>
      </c>
      <c r="G47" s="590" t="s">
        <v>574</v>
      </c>
      <c r="H47" s="590" t="s">
        <v>575</v>
      </c>
      <c r="I47" s="648" t="s">
        <v>505</v>
      </c>
      <c r="J47" s="648" t="s">
        <v>22</v>
      </c>
      <c r="K47" s="585">
        <f>Table4[[#This Row], [je2]]+Table4[[#This Row], [je4]]+Table4[[#This Row], [je6]]</f>
        <v>1081553</v>
      </c>
      <c r="L47" s="591">
        <v>0</v>
      </c>
      <c r="M47" s="591">
        <v>0</v>
      </c>
      <c r="N47" s="591">
        <v>1081553</v>
      </c>
      <c r="O47" s="591">
        <v>0</v>
      </c>
      <c r="P47" s="591">
        <v>0</v>
      </c>
      <c r="Q47" s="585">
        <f>Table4[[#This Row], [je8]]+Table4[[#This Row], [je9]]</f>
        <v>1081553</v>
      </c>
      <c r="R47" s="591">
        <v>1081553</v>
      </c>
      <c r="S47" s="591">
        <v>0</v>
      </c>
      <c r="T47" s="591">
        <v>0</v>
      </c>
      <c r="U47" s="591">
        <v>0</v>
      </c>
      <c r="V47" s="591">
        <v>0</v>
      </c>
      <c r="W47" s="585">
        <f>Table4[[#This Row], [je14]]+Table4[[#This Row], [je15]]</f>
        <v>0</v>
      </c>
      <c r="X47" s="591">
        <v>0</v>
      </c>
      <c r="Y47" s="593">
        <v>0</v>
      </c>
    </row>
    <row customHeight="1" ht="22.5">
      <c r="A48" s="588" t="s">
        <v>308</v>
      </c>
      <c r="B48" s="589"/>
      <c r="C48" s="589"/>
      <c r="D48" s="648" t="s">
        <v>588</v>
      </c>
      <c r="E48" s="648" t="s">
        <v>589</v>
      </c>
      <c r="F48" s="648" t="s">
        <v>502</v>
      </c>
      <c r="G48" s="590" t="s">
        <v>574</v>
      </c>
      <c r="H48" s="590" t="s">
        <v>575</v>
      </c>
      <c r="I48" s="648" t="s">
        <v>505</v>
      </c>
      <c r="J48" s="648" t="s">
        <v>22</v>
      </c>
      <c r="K48" s="585">
        <f>Table4[[#This Row], [je2]]+Table4[[#This Row], [je4]]+Table4[[#This Row], [je6]]</f>
        <v>7416500</v>
      </c>
      <c r="L48" s="591">
        <v>0</v>
      </c>
      <c r="M48" s="591">
        <v>0</v>
      </c>
      <c r="N48" s="591">
        <v>7416500</v>
      </c>
      <c r="O48" s="591">
        <v>0</v>
      </c>
      <c r="P48" s="591">
        <v>0</v>
      </c>
      <c r="Q48" s="585">
        <f>Table4[[#This Row], [je8]]+Table4[[#This Row], [je9]]</f>
        <v>7416500</v>
      </c>
      <c r="R48" s="591">
        <v>7416500</v>
      </c>
      <c r="S48" s="591">
        <v>0</v>
      </c>
      <c r="T48" s="591">
        <v>0</v>
      </c>
      <c r="U48" s="591">
        <v>0</v>
      </c>
      <c r="V48" s="591">
        <v>0</v>
      </c>
      <c r="W48" s="585">
        <f>Table4[[#This Row], [je14]]+Table4[[#This Row], [je15]]</f>
        <v>0</v>
      </c>
      <c r="X48" s="591">
        <v>0</v>
      </c>
      <c r="Y48" s="593">
        <v>0</v>
      </c>
    </row>
    <row customHeight="1" ht="22.5">
      <c r="A49" s="588" t="s">
        <v>308</v>
      </c>
      <c r="B49" s="589"/>
      <c r="C49" s="589"/>
      <c r="D49" s="648" t="s">
        <v>590</v>
      </c>
      <c r="E49" s="648" t="s">
        <v>591</v>
      </c>
      <c r="F49" s="648" t="s">
        <v>502</v>
      </c>
      <c r="G49" s="590" t="s">
        <v>574</v>
      </c>
      <c r="H49" s="590" t="s">
        <v>575</v>
      </c>
      <c r="I49" s="648" t="s">
        <v>505</v>
      </c>
      <c r="J49" s="648" t="s">
        <v>22</v>
      </c>
      <c r="K49" s="585">
        <f>Table4[[#This Row], [je2]]+Table4[[#This Row], [je4]]+Table4[[#This Row], [je6]]</f>
        <v>599242.12</v>
      </c>
      <c r="L49" s="591">
        <v>0</v>
      </c>
      <c r="M49" s="591">
        <v>0</v>
      </c>
      <c r="N49" s="591">
        <v>599242.12</v>
      </c>
      <c r="O49" s="591">
        <v>0</v>
      </c>
      <c r="P49" s="591">
        <v>0</v>
      </c>
      <c r="Q49" s="585">
        <f>Table4[[#This Row], [je8]]+Table4[[#This Row], [je9]]</f>
        <v>599242.12</v>
      </c>
      <c r="R49" s="591">
        <v>599242.12</v>
      </c>
      <c r="S49" s="591">
        <v>0</v>
      </c>
      <c r="T49" s="591">
        <v>0</v>
      </c>
      <c r="U49" s="591">
        <v>0</v>
      </c>
      <c r="V49" s="591">
        <v>0</v>
      </c>
      <c r="W49" s="585">
        <f>Table4[[#This Row], [je14]]+Table4[[#This Row], [je15]]</f>
        <v>0</v>
      </c>
      <c r="X49" s="591">
        <v>0</v>
      </c>
      <c r="Y49" s="593">
        <v>0</v>
      </c>
    </row>
    <row customHeight="1" ht="22.5">
      <c r="A50" s="588" t="s">
        <v>308</v>
      </c>
      <c r="B50" s="589"/>
      <c r="C50" s="589"/>
      <c r="D50" s="648" t="s">
        <v>592</v>
      </c>
      <c r="E50" s="648" t="s">
        <v>593</v>
      </c>
      <c r="F50" s="648" t="s">
        <v>502</v>
      </c>
      <c r="G50" s="590" t="s">
        <v>574</v>
      </c>
      <c r="H50" s="590" t="s">
        <v>575</v>
      </c>
      <c r="I50" s="648" t="s">
        <v>505</v>
      </c>
      <c r="J50" s="648" t="s">
        <v>22</v>
      </c>
      <c r="K50" s="585">
        <f>Table4[[#This Row], [je2]]+Table4[[#This Row], [je4]]+Table4[[#This Row], [je6]]</f>
        <v>2686900</v>
      </c>
      <c r="L50" s="591">
        <v>0</v>
      </c>
      <c r="M50" s="591">
        <v>0</v>
      </c>
      <c r="N50" s="591">
        <v>2686900</v>
      </c>
      <c r="O50" s="591">
        <v>0</v>
      </c>
      <c r="P50" s="591">
        <v>0</v>
      </c>
      <c r="Q50" s="585">
        <f>Table4[[#This Row], [je8]]+Table4[[#This Row], [je9]]</f>
        <v>2686900</v>
      </c>
      <c r="R50" s="591">
        <v>2686900</v>
      </c>
      <c r="S50" s="591">
        <v>0</v>
      </c>
      <c r="T50" s="591">
        <v>0</v>
      </c>
      <c r="U50" s="591">
        <v>0</v>
      </c>
      <c r="V50" s="591">
        <v>0</v>
      </c>
      <c r="W50" s="585">
        <f>Table4[[#This Row], [je14]]+Table4[[#This Row], [je15]]</f>
        <v>0</v>
      </c>
      <c r="X50" s="591">
        <v>0</v>
      </c>
      <c r="Y50" s="593">
        <v>0</v>
      </c>
    </row>
    <row customHeight="1" ht="22.5">
      <c r="A51" s="588" t="s">
        <v>308</v>
      </c>
      <c r="B51" s="589"/>
      <c r="C51" s="589"/>
      <c r="D51" s="648" t="s">
        <v>594</v>
      </c>
      <c r="E51" s="648" t="s">
        <v>595</v>
      </c>
      <c r="F51" s="648" t="s">
        <v>502</v>
      </c>
      <c r="G51" s="590" t="s">
        <v>574</v>
      </c>
      <c r="H51" s="590" t="s">
        <v>575</v>
      </c>
      <c r="I51" s="648" t="s">
        <v>505</v>
      </c>
      <c r="J51" s="648" t="s">
        <v>22</v>
      </c>
      <c r="K51" s="585">
        <f>Table4[[#This Row], [je2]]+Table4[[#This Row], [je4]]+Table4[[#This Row], [je6]]</f>
        <v>5780000</v>
      </c>
      <c r="L51" s="591">
        <v>0</v>
      </c>
      <c r="M51" s="591">
        <v>0</v>
      </c>
      <c r="N51" s="591">
        <v>5780000</v>
      </c>
      <c r="O51" s="591">
        <v>0</v>
      </c>
      <c r="P51" s="591">
        <v>0</v>
      </c>
      <c r="Q51" s="585">
        <f>Table4[[#This Row], [je8]]+Table4[[#This Row], [je9]]</f>
        <v>5780000</v>
      </c>
      <c r="R51" s="591">
        <v>5780000</v>
      </c>
      <c r="S51" s="591">
        <v>0</v>
      </c>
      <c r="T51" s="591">
        <v>0</v>
      </c>
      <c r="U51" s="591">
        <v>0</v>
      </c>
      <c r="V51" s="591">
        <v>0</v>
      </c>
      <c r="W51" s="585">
        <f>Table4[[#This Row], [je14]]+Table4[[#This Row], [je15]]</f>
        <v>0</v>
      </c>
      <c r="X51" s="591">
        <v>0</v>
      </c>
      <c r="Y51" s="593">
        <v>0</v>
      </c>
    </row>
    <row customHeight="1" ht="22.5">
      <c r="A52" s="588" t="s">
        <v>308</v>
      </c>
      <c r="B52" s="589"/>
      <c r="C52" s="589"/>
      <c r="D52" s="648" t="s">
        <v>596</v>
      </c>
      <c r="E52" s="648" t="s">
        <v>597</v>
      </c>
      <c r="F52" s="648" t="s">
        <v>502</v>
      </c>
      <c r="G52" s="590" t="s">
        <v>574</v>
      </c>
      <c r="H52" s="590" t="s">
        <v>575</v>
      </c>
      <c r="I52" s="648" t="s">
        <v>505</v>
      </c>
      <c r="J52" s="648" t="s">
        <v>22</v>
      </c>
      <c r="K52" s="585">
        <f>Table4[[#This Row], [je2]]+Table4[[#This Row], [je4]]+Table4[[#This Row], [je6]]</f>
        <v>1792500</v>
      </c>
      <c r="L52" s="591">
        <v>0</v>
      </c>
      <c r="M52" s="591">
        <v>0</v>
      </c>
      <c r="N52" s="591">
        <v>1792500</v>
      </c>
      <c r="O52" s="591">
        <v>0</v>
      </c>
      <c r="P52" s="591">
        <v>0</v>
      </c>
      <c r="Q52" s="585">
        <f>Table4[[#This Row], [je8]]+Table4[[#This Row], [je9]]</f>
        <v>1792500</v>
      </c>
      <c r="R52" s="591">
        <v>1792500</v>
      </c>
      <c r="S52" s="591">
        <v>0</v>
      </c>
      <c r="T52" s="591">
        <v>0</v>
      </c>
      <c r="U52" s="591">
        <v>0</v>
      </c>
      <c r="V52" s="591">
        <v>0</v>
      </c>
      <c r="W52" s="585">
        <f>Table4[[#This Row], [je14]]+Table4[[#This Row], [je15]]</f>
        <v>0</v>
      </c>
      <c r="X52" s="591">
        <v>0</v>
      </c>
      <c r="Y52" s="593">
        <v>0</v>
      </c>
    </row>
    <row customHeight="1" ht="22.5">
      <c r="A53" s="588" t="s">
        <v>308</v>
      </c>
      <c r="B53" s="589"/>
      <c r="C53" s="589"/>
      <c r="D53" s="648" t="s">
        <v>598</v>
      </c>
      <c r="E53" s="648" t="s">
        <v>599</v>
      </c>
      <c r="F53" s="648" t="s">
        <v>502</v>
      </c>
      <c r="G53" s="590" t="s">
        <v>574</v>
      </c>
      <c r="H53" s="590" t="s">
        <v>575</v>
      </c>
      <c r="I53" s="648" t="s">
        <v>505</v>
      </c>
      <c r="J53" s="648" t="s">
        <v>22</v>
      </c>
      <c r="K53" s="585">
        <f>Table4[[#This Row], [je2]]+Table4[[#This Row], [je4]]+Table4[[#This Row], [je6]]</f>
        <v>197000</v>
      </c>
      <c r="L53" s="591">
        <v>0</v>
      </c>
      <c r="M53" s="591">
        <v>0</v>
      </c>
      <c r="N53" s="591">
        <v>197000</v>
      </c>
      <c r="O53" s="591">
        <v>0</v>
      </c>
      <c r="P53" s="591">
        <v>0</v>
      </c>
      <c r="Q53" s="585">
        <f>Table4[[#This Row], [je8]]+Table4[[#This Row], [je9]]</f>
        <v>197000</v>
      </c>
      <c r="R53" s="591">
        <v>197000</v>
      </c>
      <c r="S53" s="591">
        <v>0</v>
      </c>
      <c r="T53" s="591">
        <v>0</v>
      </c>
      <c r="U53" s="591">
        <v>0</v>
      </c>
      <c r="V53" s="591">
        <v>0</v>
      </c>
      <c r="W53" s="585">
        <f>Table4[[#This Row], [je14]]+Table4[[#This Row], [je15]]</f>
        <v>0</v>
      </c>
      <c r="X53" s="591">
        <v>0</v>
      </c>
      <c r="Y53" s="593">
        <v>0</v>
      </c>
    </row>
    <row customHeight="1" ht="22.5">
      <c r="A54" s="588" t="s">
        <v>308</v>
      </c>
      <c r="B54" s="589"/>
      <c r="C54" s="589"/>
      <c r="D54" s="648" t="s">
        <v>600</v>
      </c>
      <c r="E54" s="648" t="s">
        <v>601</v>
      </c>
      <c r="F54" s="648" t="s">
        <v>502</v>
      </c>
      <c r="G54" s="590" t="s">
        <v>574</v>
      </c>
      <c r="H54" s="590" t="s">
        <v>575</v>
      </c>
      <c r="I54" s="648" t="s">
        <v>505</v>
      </c>
      <c r="J54" s="648" t="s">
        <v>22</v>
      </c>
      <c r="K54" s="585">
        <f>Table4[[#This Row], [je2]]+Table4[[#This Row], [je4]]+Table4[[#This Row], [je6]]</f>
        <v>182100</v>
      </c>
      <c r="L54" s="591">
        <v>0</v>
      </c>
      <c r="M54" s="591">
        <v>0</v>
      </c>
      <c r="N54" s="591">
        <v>182100</v>
      </c>
      <c r="O54" s="591">
        <v>0</v>
      </c>
      <c r="P54" s="591">
        <v>0</v>
      </c>
      <c r="Q54" s="585">
        <f>Table4[[#This Row], [je8]]+Table4[[#This Row], [je9]]</f>
        <v>182100</v>
      </c>
      <c r="R54" s="591">
        <v>182100</v>
      </c>
      <c r="S54" s="591">
        <v>0</v>
      </c>
      <c r="T54" s="591">
        <v>0</v>
      </c>
      <c r="U54" s="591">
        <v>0</v>
      </c>
      <c r="V54" s="591">
        <v>0</v>
      </c>
      <c r="W54" s="585">
        <f>Table4[[#This Row], [je14]]+Table4[[#This Row], [je15]]</f>
        <v>0</v>
      </c>
      <c r="X54" s="591">
        <v>0</v>
      </c>
      <c r="Y54" s="593">
        <v>0</v>
      </c>
    </row>
    <row customHeight="1" ht="22.5">
      <c r="A55" s="582" t="s">
        <v>310</v>
      </c>
      <c r="B55" s="583"/>
      <c r="C55" s="583"/>
      <c r="D55" s="646" t="s">
        <v>311</v>
      </c>
      <c r="E55" s="646"/>
      <c r="F55" s="646" t="s">
        <v>22</v>
      </c>
      <c r="G55" s="584"/>
      <c r="H55" s="584"/>
      <c r="I55" s="646" t="s">
        <v>22</v>
      </c>
      <c r="J55" s="646" t="s">
        <v>22</v>
      </c>
      <c r="K55" s="585">
        <f>Table4[[#This Row], [je2]]+Table4[[#This Row], [je4]]+Table4[[#This Row], [je6]]</f>
        <v>443247</v>
      </c>
      <c r="L55" s="586">
        <f>L56</f>
        <v>0</v>
      </c>
      <c r="M55" s="586">
        <f>M56</f>
        <v>0</v>
      </c>
      <c r="N55" s="586">
        <f>N56</f>
        <v>443247</v>
      </c>
      <c r="O55" s="586">
        <f>O56</f>
        <v>0</v>
      </c>
      <c r="P55" s="586">
        <f>P56</f>
        <v>0</v>
      </c>
      <c r="Q55" s="585">
        <f>Table4[[#This Row], [je8]]+Table4[[#This Row], [je9]]</f>
        <v>443247</v>
      </c>
      <c r="R55" s="586">
        <f>R56</f>
        <v>443247</v>
      </c>
      <c r="S55" s="586">
        <f>S56</f>
        <v>0</v>
      </c>
      <c r="T55" s="586">
        <f>T56</f>
        <v>0</v>
      </c>
      <c r="U55" s="586">
        <f>U56</f>
        <v>0</v>
      </c>
      <c r="V55" s="586">
        <f>V56</f>
        <v>0</v>
      </c>
      <c r="W55" s="585">
        <f>Table4[[#This Row], [je14]]+Table4[[#This Row], [je15]]</f>
        <v>0</v>
      </c>
      <c r="X55" s="586">
        <f>X56</f>
        <v>0</v>
      </c>
      <c r="Y55" s="587">
        <f>Y56</f>
        <v>0</v>
      </c>
    </row>
    <row customHeight="1" ht="22.5">
      <c r="A56" s="582" t="s">
        <v>312</v>
      </c>
      <c r="B56" s="583"/>
      <c r="C56" s="583"/>
      <c r="D56" s="646" t="s">
        <v>313</v>
      </c>
      <c r="E56" s="646"/>
      <c r="F56" s="646" t="s">
        <v>22</v>
      </c>
      <c r="G56" s="584"/>
      <c r="H56" s="584"/>
      <c r="I56" s="646" t="s">
        <v>22</v>
      </c>
      <c r="J56" s="646" t="s">
        <v>22</v>
      </c>
      <c r="K56" s="585">
        <f>Table4[[#This Row], [je2]]+Table4[[#This Row], [je4]]+Table4[[#This Row], [je6]]</f>
        <v>443247</v>
      </c>
      <c r="L56" s="586">
        <f>L57</f>
        <v>0</v>
      </c>
      <c r="M56" s="586">
        <f>M57</f>
        <v>0</v>
      </c>
      <c r="N56" s="586">
        <f>N57</f>
        <v>443247</v>
      </c>
      <c r="O56" s="586">
        <f>O57</f>
        <v>0</v>
      </c>
      <c r="P56" s="586">
        <f>P57</f>
        <v>0</v>
      </c>
      <c r="Q56" s="585">
        <f>Table4[[#This Row], [je8]]+Table4[[#This Row], [je9]]</f>
        <v>443247</v>
      </c>
      <c r="R56" s="586">
        <f>R57</f>
        <v>443247</v>
      </c>
      <c r="S56" s="586">
        <f>S57</f>
        <v>0</v>
      </c>
      <c r="T56" s="586">
        <f>T57</f>
        <v>0</v>
      </c>
      <c r="U56" s="586">
        <f>U57</f>
        <v>0</v>
      </c>
      <c r="V56" s="586">
        <f>V57</f>
        <v>0</v>
      </c>
      <c r="W56" s="585">
        <f>Table4[[#This Row], [je14]]+Table4[[#This Row], [je15]]</f>
        <v>0</v>
      </c>
      <c r="X56" s="586">
        <f>X57</f>
        <v>0</v>
      </c>
      <c r="Y56" s="587">
        <f>Y57</f>
        <v>0</v>
      </c>
    </row>
    <row customHeight="1" ht="22.5">
      <c r="A57" s="582" t="s">
        <v>314</v>
      </c>
      <c r="B57" s="583"/>
      <c r="C57" s="583"/>
      <c r="D57" s="646" t="s">
        <v>315</v>
      </c>
      <c r="E57" s="646"/>
      <c r="F57" s="646" t="s">
        <v>22</v>
      </c>
      <c r="G57" s="584"/>
      <c r="H57" s="584"/>
      <c r="I57" s="646" t="s">
        <v>22</v>
      </c>
      <c r="J57" s="646" t="s">
        <v>22</v>
      </c>
      <c r="K57" s="585">
        <f>Table4[[#This Row], [je2]]+Table4[[#This Row], [je4]]+Table4[[#This Row], [je6]]</f>
        <v>443247</v>
      </c>
      <c r="L57" s="586">
        <f>L58</f>
        <v>0</v>
      </c>
      <c r="M57" s="586">
        <f>M58</f>
        <v>0</v>
      </c>
      <c r="N57" s="586">
        <f>N58</f>
        <v>443247</v>
      </c>
      <c r="O57" s="586">
        <f>O58</f>
        <v>0</v>
      </c>
      <c r="P57" s="586">
        <f>P58</f>
        <v>0</v>
      </c>
      <c r="Q57" s="585">
        <f>Table4[[#This Row], [je8]]+Table4[[#This Row], [je9]]</f>
        <v>443247</v>
      </c>
      <c r="R57" s="586">
        <f>R58</f>
        <v>443247</v>
      </c>
      <c r="S57" s="586">
        <f>S58</f>
        <v>0</v>
      </c>
      <c r="T57" s="586">
        <f>T58</f>
        <v>0</v>
      </c>
      <c r="U57" s="586">
        <f>U58</f>
        <v>0</v>
      </c>
      <c r="V57" s="586">
        <f>V58</f>
        <v>0</v>
      </c>
      <c r="W57" s="585">
        <f>Table4[[#This Row], [je14]]+Table4[[#This Row], [je15]]</f>
        <v>0</v>
      </c>
      <c r="X57" s="586">
        <f>X58</f>
        <v>0</v>
      </c>
      <c r="Y57" s="587">
        <f>Y58</f>
        <v>0</v>
      </c>
    </row>
    <row customHeight="1" ht="22.5">
      <c r="A58" s="588" t="s">
        <v>314</v>
      </c>
      <c r="B58" s="589"/>
      <c r="C58" s="589"/>
      <c r="D58" s="648" t="s">
        <v>602</v>
      </c>
      <c r="E58" s="648" t="s">
        <v>603</v>
      </c>
      <c r="F58" s="648" t="s">
        <v>502</v>
      </c>
      <c r="G58" s="590" t="s">
        <v>604</v>
      </c>
      <c r="H58" s="590" t="s">
        <v>605</v>
      </c>
      <c r="I58" s="648" t="s">
        <v>505</v>
      </c>
      <c r="J58" s="648" t="s">
        <v>22</v>
      </c>
      <c r="K58" s="585">
        <f>Table4[[#This Row], [je2]]+Table4[[#This Row], [je4]]+Table4[[#This Row], [je6]]</f>
        <v>443247</v>
      </c>
      <c r="L58" s="591">
        <v>0</v>
      </c>
      <c r="M58" s="591">
        <v>0</v>
      </c>
      <c r="N58" s="591">
        <v>443247</v>
      </c>
      <c r="O58" s="591">
        <v>0</v>
      </c>
      <c r="P58" s="591">
        <v>0</v>
      </c>
      <c r="Q58" s="585">
        <f>Table4[[#This Row], [je8]]+Table4[[#This Row], [je9]]</f>
        <v>443247</v>
      </c>
      <c r="R58" s="591">
        <v>443247</v>
      </c>
      <c r="S58" s="591">
        <v>0</v>
      </c>
      <c r="T58" s="591">
        <v>0</v>
      </c>
      <c r="U58" s="591">
        <v>0</v>
      </c>
      <c r="V58" s="591">
        <v>0</v>
      </c>
      <c r="W58" s="585">
        <f>Table4[[#This Row], [je14]]+Table4[[#This Row], [je15]]</f>
        <v>0</v>
      </c>
      <c r="X58" s="591">
        <v>0</v>
      </c>
      <c r="Y58" s="593">
        <v>0</v>
      </c>
    </row>
    <row customHeight="1" ht="22.5">
      <c r="A59" s="582" t="s">
        <v>322</v>
      </c>
      <c r="B59" s="583"/>
      <c r="C59" s="583"/>
      <c r="D59" s="646" t="s">
        <v>323</v>
      </c>
      <c r="E59" s="646"/>
      <c r="F59" s="646" t="s">
        <v>22</v>
      </c>
      <c r="G59" s="584"/>
      <c r="H59" s="584"/>
      <c r="I59" s="646" t="s">
        <v>22</v>
      </c>
      <c r="J59" s="646" t="s">
        <v>22</v>
      </c>
      <c r="K59" s="585">
        <f>Table4[[#This Row], [je2]]+Table4[[#This Row], [je4]]+Table4[[#This Row], [je6]]</f>
        <v>39727600.28</v>
      </c>
      <c r="L59" s="586">
        <f>L60+L64</f>
        <v>50293.93</v>
      </c>
      <c r="M59" s="586">
        <f>M60+M64</f>
        <v>0</v>
      </c>
      <c r="N59" s="586">
        <f>N60+N64</f>
        <v>39504169.67</v>
      </c>
      <c r="O59" s="586">
        <f>O60+O64</f>
        <v>0</v>
      </c>
      <c r="P59" s="586">
        <f>P60+P64</f>
        <v>173136.68</v>
      </c>
      <c r="Q59" s="585">
        <f>Table4[[#This Row], [je8]]+Table4[[#This Row], [je9]]</f>
        <v>39646932.85</v>
      </c>
      <c r="R59" s="586">
        <f>R60+R64</f>
        <v>39504169.67</v>
      </c>
      <c r="S59" s="586">
        <f>S60+S64</f>
        <v>142763.18</v>
      </c>
      <c r="T59" s="586">
        <f>T60+T64</f>
        <v>0</v>
      </c>
      <c r="U59" s="586">
        <f>U60+U64</f>
        <v>0</v>
      </c>
      <c r="V59" s="586">
        <f>V60+V64</f>
        <v>80667.43</v>
      </c>
      <c r="W59" s="585">
        <f>Table4[[#This Row], [je14]]+Table4[[#This Row], [je15]]</f>
        <v>0</v>
      </c>
      <c r="X59" s="586">
        <f>X60+X64</f>
        <v>0</v>
      </c>
      <c r="Y59" s="587">
        <f>Y60+Y64</f>
        <v>0</v>
      </c>
    </row>
    <row customHeight="1" ht="22.5">
      <c r="A60" s="582" t="s">
        <v>324</v>
      </c>
      <c r="B60" s="583"/>
      <c r="C60" s="583"/>
      <c r="D60" s="646" t="s">
        <v>325</v>
      </c>
      <c r="E60" s="646"/>
      <c r="F60" s="646" t="s">
        <v>22</v>
      </c>
      <c r="G60" s="584"/>
      <c r="H60" s="584"/>
      <c r="I60" s="646" t="s">
        <v>22</v>
      </c>
      <c r="J60" s="646" t="s">
        <v>22</v>
      </c>
      <c r="K60" s="585">
        <f>Table4[[#This Row], [je2]]+Table4[[#This Row], [je4]]+Table4[[#This Row], [je6]]</f>
        <v>10621328.53</v>
      </c>
      <c r="L60" s="586">
        <f>L61</f>
        <v>0</v>
      </c>
      <c r="M60" s="586">
        <f>M61</f>
        <v>0</v>
      </c>
      <c r="N60" s="586">
        <f>N61</f>
        <v>10621328.53</v>
      </c>
      <c r="O60" s="586">
        <f>O61</f>
        <v>0</v>
      </c>
      <c r="P60" s="586">
        <f>P61</f>
        <v>0</v>
      </c>
      <c r="Q60" s="585">
        <f>Table4[[#This Row], [je8]]+Table4[[#This Row], [je9]]</f>
        <v>10621328.53</v>
      </c>
      <c r="R60" s="586">
        <f>R61</f>
        <v>10621328.53</v>
      </c>
      <c r="S60" s="586">
        <f>S61</f>
        <v>0</v>
      </c>
      <c r="T60" s="586">
        <f>T61</f>
        <v>0</v>
      </c>
      <c r="U60" s="586">
        <f>U61</f>
        <v>0</v>
      </c>
      <c r="V60" s="586">
        <f>V61</f>
        <v>0</v>
      </c>
      <c r="W60" s="585">
        <f>Table4[[#This Row], [je14]]+Table4[[#This Row], [je15]]</f>
        <v>0</v>
      </c>
      <c r="X60" s="586">
        <f>X61</f>
        <v>0</v>
      </c>
      <c r="Y60" s="587">
        <f>Y61</f>
        <v>0</v>
      </c>
    </row>
    <row customHeight="1" ht="22.5">
      <c r="A61" s="582" t="s">
        <v>326</v>
      </c>
      <c r="B61" s="583"/>
      <c r="C61" s="583"/>
      <c r="D61" s="646" t="s">
        <v>327</v>
      </c>
      <c r="E61" s="646"/>
      <c r="F61" s="646" t="s">
        <v>22</v>
      </c>
      <c r="G61" s="584"/>
      <c r="H61" s="584"/>
      <c r="I61" s="646" t="s">
        <v>22</v>
      </c>
      <c r="J61" s="646" t="s">
        <v>22</v>
      </c>
      <c r="K61" s="585">
        <f>Table4[[#This Row], [je2]]+Table4[[#This Row], [je4]]+Table4[[#This Row], [je6]]</f>
        <v>10621328.53</v>
      </c>
      <c r="L61" s="586">
        <f>L62+L63</f>
        <v>0</v>
      </c>
      <c r="M61" s="586">
        <f>M62+M63</f>
        <v>0</v>
      </c>
      <c r="N61" s="586">
        <f>N62+N63</f>
        <v>10621328.53</v>
      </c>
      <c r="O61" s="586">
        <f>O62+O63</f>
        <v>0</v>
      </c>
      <c r="P61" s="586">
        <f>P62+P63</f>
        <v>0</v>
      </c>
      <c r="Q61" s="585">
        <f>Table4[[#This Row], [je8]]+Table4[[#This Row], [je9]]</f>
        <v>10621328.53</v>
      </c>
      <c r="R61" s="586">
        <f>R62+R63</f>
        <v>10621328.53</v>
      </c>
      <c r="S61" s="586">
        <f>S62+S63</f>
        <v>0</v>
      </c>
      <c r="T61" s="586">
        <f>T62+T63</f>
        <v>0</v>
      </c>
      <c r="U61" s="586">
        <f>U62+U63</f>
        <v>0</v>
      </c>
      <c r="V61" s="586">
        <f>V62+V63</f>
        <v>0</v>
      </c>
      <c r="W61" s="585">
        <f>Table4[[#This Row], [je14]]+Table4[[#This Row], [je15]]</f>
        <v>0</v>
      </c>
      <c r="X61" s="586">
        <f>X62+X63</f>
        <v>0</v>
      </c>
      <c r="Y61" s="587">
        <f>Y62+Y63</f>
        <v>0</v>
      </c>
    </row>
    <row customHeight="1" ht="22.5">
      <c r="A62" s="588" t="s">
        <v>326</v>
      </c>
      <c r="B62" s="589"/>
      <c r="C62" s="589"/>
      <c r="D62" s="648" t="s">
        <v>606</v>
      </c>
      <c r="E62" s="648" t="s">
        <v>607</v>
      </c>
      <c r="F62" s="648" t="s">
        <v>502</v>
      </c>
      <c r="G62" s="590" t="s">
        <v>608</v>
      </c>
      <c r="H62" s="590" t="s">
        <v>609</v>
      </c>
      <c r="I62" s="648" t="s">
        <v>505</v>
      </c>
      <c r="J62" s="648" t="s">
        <v>22</v>
      </c>
      <c r="K62" s="585">
        <f>Table4[[#This Row], [je2]]+Table4[[#This Row], [je4]]+Table4[[#This Row], [je6]]</f>
        <v>852800</v>
      </c>
      <c r="L62" s="591">
        <v>0</v>
      </c>
      <c r="M62" s="591">
        <v>0</v>
      </c>
      <c r="N62" s="591">
        <v>852800</v>
      </c>
      <c r="O62" s="591">
        <v>0</v>
      </c>
      <c r="P62" s="591">
        <v>0</v>
      </c>
      <c r="Q62" s="585">
        <f>Table4[[#This Row], [je8]]+Table4[[#This Row], [je9]]</f>
        <v>852800</v>
      </c>
      <c r="R62" s="591">
        <v>852800</v>
      </c>
      <c r="S62" s="591">
        <v>0</v>
      </c>
      <c r="T62" s="591">
        <v>0</v>
      </c>
      <c r="U62" s="591">
        <v>0</v>
      </c>
      <c r="V62" s="591">
        <v>0</v>
      </c>
      <c r="W62" s="585">
        <f>Table4[[#This Row], [je14]]+Table4[[#This Row], [je15]]</f>
        <v>0</v>
      </c>
      <c r="X62" s="591">
        <v>0</v>
      </c>
      <c r="Y62" s="593">
        <v>0</v>
      </c>
    </row>
    <row customHeight="1" ht="22.5">
      <c r="A63" s="588" t="s">
        <v>326</v>
      </c>
      <c r="B63" s="589"/>
      <c r="C63" s="589"/>
      <c r="D63" s="648" t="s">
        <v>610</v>
      </c>
      <c r="E63" s="648" t="s">
        <v>611</v>
      </c>
      <c r="F63" s="648" t="s">
        <v>502</v>
      </c>
      <c r="G63" s="590" t="s">
        <v>612</v>
      </c>
      <c r="H63" s="590" t="s">
        <v>613</v>
      </c>
      <c r="I63" s="648" t="s">
        <v>505</v>
      </c>
      <c r="J63" s="648" t="s">
        <v>22</v>
      </c>
      <c r="K63" s="585">
        <f>Table4[[#This Row], [je2]]+Table4[[#This Row], [je4]]+Table4[[#This Row], [je6]]</f>
        <v>9768528.53</v>
      </c>
      <c r="L63" s="591">
        <v>0</v>
      </c>
      <c r="M63" s="591">
        <v>0</v>
      </c>
      <c r="N63" s="591">
        <v>9768528.53</v>
      </c>
      <c r="O63" s="591">
        <v>0</v>
      </c>
      <c r="P63" s="591">
        <v>0</v>
      </c>
      <c r="Q63" s="585">
        <f>Table4[[#This Row], [je8]]+Table4[[#This Row], [je9]]</f>
        <v>9768528.53</v>
      </c>
      <c r="R63" s="591">
        <v>9768528.53</v>
      </c>
      <c r="S63" s="591">
        <v>0</v>
      </c>
      <c r="T63" s="591">
        <v>0</v>
      </c>
      <c r="U63" s="591">
        <v>0</v>
      </c>
      <c r="V63" s="591">
        <v>0</v>
      </c>
      <c r="W63" s="585">
        <f>Table4[[#This Row], [je14]]+Table4[[#This Row], [je15]]</f>
        <v>0</v>
      </c>
      <c r="X63" s="591">
        <v>0</v>
      </c>
      <c r="Y63" s="593">
        <v>0</v>
      </c>
    </row>
    <row customHeight="1" ht="22.5">
      <c r="A64" s="582" t="s">
        <v>328</v>
      </c>
      <c r="B64" s="583"/>
      <c r="C64" s="583"/>
      <c r="D64" s="646" t="s">
        <v>329</v>
      </c>
      <c r="E64" s="646"/>
      <c r="F64" s="646" t="s">
        <v>22</v>
      </c>
      <c r="G64" s="584"/>
      <c r="H64" s="584"/>
      <c r="I64" s="646" t="s">
        <v>22</v>
      </c>
      <c r="J64" s="646" t="s">
        <v>22</v>
      </c>
      <c r="K64" s="585">
        <f>Table4[[#This Row], [je2]]+Table4[[#This Row], [je4]]+Table4[[#This Row], [je6]]</f>
        <v>29106271.75</v>
      </c>
      <c r="L64" s="586">
        <f>L65</f>
        <v>50293.93</v>
      </c>
      <c r="M64" s="586">
        <f>M65</f>
        <v>0</v>
      </c>
      <c r="N64" s="586">
        <f>N65</f>
        <v>28882841.14</v>
      </c>
      <c r="O64" s="586">
        <f>O65</f>
        <v>0</v>
      </c>
      <c r="P64" s="586">
        <f>P65</f>
        <v>173136.68</v>
      </c>
      <c r="Q64" s="585">
        <f>Table4[[#This Row], [je8]]+Table4[[#This Row], [je9]]</f>
        <v>29025604.32</v>
      </c>
      <c r="R64" s="586">
        <f>R65</f>
        <v>28882841.14</v>
      </c>
      <c r="S64" s="586">
        <f>S65</f>
        <v>142763.18</v>
      </c>
      <c r="T64" s="586">
        <f>T65</f>
        <v>0</v>
      </c>
      <c r="U64" s="586">
        <f>U65</f>
        <v>0</v>
      </c>
      <c r="V64" s="586">
        <f>V65</f>
        <v>80667.43</v>
      </c>
      <c r="W64" s="585">
        <f>Table4[[#This Row], [je14]]+Table4[[#This Row], [je15]]</f>
        <v>0</v>
      </c>
      <c r="X64" s="586">
        <f>X65</f>
        <v>0</v>
      </c>
      <c r="Y64" s="587">
        <f>Y65</f>
        <v>0</v>
      </c>
    </row>
    <row customHeight="1" ht="22.5">
      <c r="A65" s="582" t="s">
        <v>330</v>
      </c>
      <c r="B65" s="583"/>
      <c r="C65" s="583"/>
      <c r="D65" s="646" t="s">
        <v>331</v>
      </c>
      <c r="E65" s="646"/>
      <c r="F65" s="646" t="s">
        <v>22</v>
      </c>
      <c r="G65" s="584"/>
      <c r="H65" s="584"/>
      <c r="I65" s="646" t="s">
        <v>22</v>
      </c>
      <c r="J65" s="646" t="s">
        <v>22</v>
      </c>
      <c r="K65" s="585">
        <f>Table4[[#This Row], [je2]]+Table4[[#This Row], [je4]]+Table4[[#This Row], [je6]]</f>
        <v>29106271.75</v>
      </c>
      <c r="L65" s="586">
        <f>L66+L67+L68+L69+L70+L71+L72+L73+L74</f>
        <v>50293.93</v>
      </c>
      <c r="M65" s="586">
        <f>M66+M67+M68+M69+M70+M71+M72+M73+M74</f>
        <v>0</v>
      </c>
      <c r="N65" s="586">
        <f>N66+N67+N68+N69+N70+N71+N72+N73+N74</f>
        <v>28882841.14</v>
      </c>
      <c r="O65" s="586">
        <f>O66+O67+O68+O69+O70+O71+O72+O73+O74</f>
        <v>0</v>
      </c>
      <c r="P65" s="586">
        <f>P66+P67+P68+P69+P70+P71+P72+P73+P74</f>
        <v>173136.68</v>
      </c>
      <c r="Q65" s="585">
        <f>Table4[[#This Row], [je8]]+Table4[[#This Row], [je9]]</f>
        <v>29025604.32</v>
      </c>
      <c r="R65" s="586">
        <f>R66+R67+R68+R69+R70+R71+R72+R73+R74</f>
        <v>28882841.14</v>
      </c>
      <c r="S65" s="586">
        <f>S66+S67+S68+S69+S70+S71+S72+S73+S74</f>
        <v>142763.18</v>
      </c>
      <c r="T65" s="586">
        <f>T66+T67+T68+T69+T70+T71+T72+T73+T74</f>
        <v>0</v>
      </c>
      <c r="U65" s="586">
        <f>U66+U67+U68+U69+U70+U71+U72+U73+U74</f>
        <v>0</v>
      </c>
      <c r="V65" s="586">
        <f>V66+V67+V68+V69+V70+V71+V72+V73+V74</f>
        <v>80667.43</v>
      </c>
      <c r="W65" s="585">
        <f>Table4[[#This Row], [je14]]+Table4[[#This Row], [je15]]</f>
        <v>0</v>
      </c>
      <c r="X65" s="586">
        <f>X66+X67+X68+X69+X70+X71+X72+X73+X74</f>
        <v>0</v>
      </c>
      <c r="Y65" s="587">
        <f>Y66+Y67+Y68+Y69+Y70+Y71+Y72+Y73+Y74</f>
        <v>0</v>
      </c>
    </row>
    <row customHeight="1" ht="22.5">
      <c r="A66" s="588" t="s">
        <v>330</v>
      </c>
      <c r="B66" s="589"/>
      <c r="C66" s="589"/>
      <c r="D66" s="648" t="s">
        <v>619</v>
      </c>
      <c r="E66" s="648" t="s">
        <v>620</v>
      </c>
      <c r="F66" s="648" t="s">
        <v>502</v>
      </c>
      <c r="G66" s="590" t="s">
        <v>621</v>
      </c>
      <c r="H66" s="590" t="s">
        <v>622</v>
      </c>
      <c r="I66" s="648" t="s">
        <v>505</v>
      </c>
      <c r="J66" s="648" t="s">
        <v>22</v>
      </c>
      <c r="K66" s="585">
        <f>Table4[[#This Row], [je2]]+Table4[[#This Row], [je4]]+Table4[[#This Row], [je6]]</f>
        <v>4432841.14</v>
      </c>
      <c r="L66" s="591">
        <v>0</v>
      </c>
      <c r="M66" s="591">
        <v>0</v>
      </c>
      <c r="N66" s="591">
        <v>4432841.14</v>
      </c>
      <c r="O66" s="591">
        <v>0</v>
      </c>
      <c r="P66" s="591">
        <v>0</v>
      </c>
      <c r="Q66" s="585">
        <f>Table4[[#This Row], [je8]]+Table4[[#This Row], [je9]]</f>
        <v>4432841.14</v>
      </c>
      <c r="R66" s="591">
        <v>4432841.14</v>
      </c>
      <c r="S66" s="591">
        <v>0</v>
      </c>
      <c r="T66" s="591">
        <v>0</v>
      </c>
      <c r="U66" s="591">
        <v>0</v>
      </c>
      <c r="V66" s="591">
        <v>0</v>
      </c>
      <c r="W66" s="585">
        <f>Table4[[#This Row], [je14]]+Table4[[#This Row], [je15]]</f>
        <v>0</v>
      </c>
      <c r="X66" s="591">
        <v>0</v>
      </c>
      <c r="Y66" s="593">
        <v>0</v>
      </c>
    </row>
    <row customHeight="1" ht="22.5">
      <c r="A67" s="588" t="s">
        <v>330</v>
      </c>
      <c r="B67" s="589"/>
      <c r="C67" s="589"/>
      <c r="D67" s="648" t="s">
        <v>627</v>
      </c>
      <c r="E67" s="648" t="s">
        <v>628</v>
      </c>
      <c r="F67" s="648" t="s">
        <v>502</v>
      </c>
      <c r="G67" s="590" t="s">
        <v>538</v>
      </c>
      <c r="H67" s="590" t="s">
        <v>539</v>
      </c>
      <c r="I67" s="648" t="s">
        <v>505</v>
      </c>
      <c r="J67" s="648" t="s">
        <v>22</v>
      </c>
      <c r="K67" s="585">
        <f>Table4[[#This Row], [je2]]+Table4[[#This Row], [je4]]+Table4[[#This Row], [je6]]</f>
        <v>1300000</v>
      </c>
      <c r="L67" s="591">
        <v>0</v>
      </c>
      <c r="M67" s="591">
        <v>0</v>
      </c>
      <c r="N67" s="591">
        <v>1300000</v>
      </c>
      <c r="O67" s="591">
        <v>0</v>
      </c>
      <c r="P67" s="591">
        <v>0</v>
      </c>
      <c r="Q67" s="585">
        <f>Table4[[#This Row], [je8]]+Table4[[#This Row], [je9]]</f>
        <v>1300000</v>
      </c>
      <c r="R67" s="591">
        <v>1300000</v>
      </c>
      <c r="S67" s="591">
        <v>0</v>
      </c>
      <c r="T67" s="591">
        <v>0</v>
      </c>
      <c r="U67" s="591">
        <v>0</v>
      </c>
      <c r="V67" s="591">
        <v>0</v>
      </c>
      <c r="W67" s="585">
        <f>Table4[[#This Row], [je14]]+Table4[[#This Row], [je15]]</f>
        <v>0</v>
      </c>
      <c r="X67" s="591">
        <v>0</v>
      </c>
      <c r="Y67" s="593">
        <v>0</v>
      </c>
    </row>
    <row customHeight="1" ht="22.5">
      <c r="A68" s="588" t="s">
        <v>330</v>
      </c>
      <c r="B68" s="589"/>
      <c r="C68" s="589"/>
      <c r="D68" s="648" t="s">
        <v>623</v>
      </c>
      <c r="E68" s="648" t="s">
        <v>624</v>
      </c>
      <c r="F68" s="648" t="s">
        <v>502</v>
      </c>
      <c r="G68" s="590" t="s">
        <v>625</v>
      </c>
      <c r="H68" s="590" t="s">
        <v>626</v>
      </c>
      <c r="I68" s="648" t="s">
        <v>505</v>
      </c>
      <c r="J68" s="648" t="s">
        <v>22</v>
      </c>
      <c r="K68" s="585">
        <f>Table4[[#This Row], [je2]]+Table4[[#This Row], [je4]]+Table4[[#This Row], [je6]]</f>
        <v>23150000</v>
      </c>
      <c r="L68" s="591">
        <v>0</v>
      </c>
      <c r="M68" s="591">
        <v>0</v>
      </c>
      <c r="N68" s="591">
        <v>23150000</v>
      </c>
      <c r="O68" s="591">
        <v>0</v>
      </c>
      <c r="P68" s="591">
        <v>0</v>
      </c>
      <c r="Q68" s="585">
        <f>Table4[[#This Row], [je8]]+Table4[[#This Row], [je9]]</f>
        <v>23150000</v>
      </c>
      <c r="R68" s="591">
        <v>23150000</v>
      </c>
      <c r="S68" s="591">
        <v>0</v>
      </c>
      <c r="T68" s="591">
        <v>0</v>
      </c>
      <c r="U68" s="591">
        <v>0</v>
      </c>
      <c r="V68" s="591">
        <v>0</v>
      </c>
      <c r="W68" s="585">
        <f>Table4[[#This Row], [je14]]+Table4[[#This Row], [je15]]</f>
        <v>0</v>
      </c>
      <c r="X68" s="591">
        <v>0</v>
      </c>
      <c r="Y68" s="593">
        <v>0</v>
      </c>
    </row>
    <row customHeight="1" ht="22.5">
      <c r="A69" s="588" t="s">
        <v>330</v>
      </c>
      <c r="B69" s="589"/>
      <c r="C69" s="589"/>
      <c r="D69" s="648" t="s">
        <v>614</v>
      </c>
      <c r="E69" s="648" t="s">
        <v>615</v>
      </c>
      <c r="F69" s="648" t="s">
        <v>502</v>
      </c>
      <c r="G69" s="590" t="s">
        <v>614</v>
      </c>
      <c r="H69" s="590" t="s">
        <v>615</v>
      </c>
      <c r="I69" s="648" t="s">
        <v>505</v>
      </c>
      <c r="J69" s="648" t="s">
        <v>22</v>
      </c>
      <c r="K69" s="585">
        <f>Table4[[#This Row], [je2]]+Table4[[#This Row], [je4]]+Table4[[#This Row], [je6]]</f>
        <v>140824.8</v>
      </c>
      <c r="L69" s="591">
        <v>3235.2</v>
      </c>
      <c r="M69" s="591">
        <v>0</v>
      </c>
      <c r="N69" s="591">
        <v>0</v>
      </c>
      <c r="O69" s="591">
        <v>0</v>
      </c>
      <c r="P69" s="591">
        <v>137589.6</v>
      </c>
      <c r="Q69" s="585">
        <f>Table4[[#This Row], [je8]]+Table4[[#This Row], [je9]]</f>
        <v>140824.8</v>
      </c>
      <c r="R69" s="591">
        <v>0</v>
      </c>
      <c r="S69" s="591">
        <v>140824.8</v>
      </c>
      <c r="T69" s="591">
        <v>0</v>
      </c>
      <c r="U69" s="591">
        <v>0</v>
      </c>
      <c r="V69" s="591">
        <v>0</v>
      </c>
      <c r="W69" s="585">
        <f>Table4[[#This Row], [je14]]+Table4[[#This Row], [je15]]</f>
        <v>0</v>
      </c>
      <c r="X69" s="591">
        <v>0</v>
      </c>
      <c r="Y69" s="593">
        <v>0</v>
      </c>
    </row>
    <row customHeight="1" ht="22.5">
      <c r="A70" s="588" t="s">
        <v>330</v>
      </c>
      <c r="B70" s="589"/>
      <c r="C70" s="589"/>
      <c r="D70" s="648" t="s">
        <v>644</v>
      </c>
      <c r="E70" s="648" t="s">
        <v>645</v>
      </c>
      <c r="F70" s="648" t="s">
        <v>502</v>
      </c>
      <c r="G70" s="590" t="s">
        <v>644</v>
      </c>
      <c r="H70" s="590" t="s">
        <v>645</v>
      </c>
      <c r="I70" s="648" t="s">
        <v>505</v>
      </c>
      <c r="J70" s="648" t="s">
        <v>22</v>
      </c>
      <c r="K70" s="585">
        <f>Table4[[#This Row], [je2]]+Table4[[#This Row], [je4]]+Table4[[#This Row], [je6]]</f>
        <v>10000</v>
      </c>
      <c r="L70" s="591">
        <v>10000</v>
      </c>
      <c r="M70" s="591">
        <v>0</v>
      </c>
      <c r="N70" s="591">
        <v>0</v>
      </c>
      <c r="O70" s="591">
        <v>0</v>
      </c>
      <c r="P70" s="591">
        <v>0</v>
      </c>
      <c r="Q70" s="585">
        <f>Table4[[#This Row], [je8]]+Table4[[#This Row], [je9]]</f>
        <v>0</v>
      </c>
      <c r="R70" s="591">
        <v>0</v>
      </c>
      <c r="S70" s="591">
        <v>0</v>
      </c>
      <c r="T70" s="591">
        <v>0</v>
      </c>
      <c r="U70" s="591">
        <v>0</v>
      </c>
      <c r="V70" s="591">
        <v>10000</v>
      </c>
      <c r="W70" s="585">
        <f>Table4[[#This Row], [je14]]+Table4[[#This Row], [je15]]</f>
        <v>0</v>
      </c>
      <c r="X70" s="591">
        <v>0</v>
      </c>
      <c r="Y70" s="593">
        <v>0</v>
      </c>
    </row>
    <row customHeight="1" ht="22.5">
      <c r="A71" s="588" t="s">
        <v>330</v>
      </c>
      <c r="B71" s="589"/>
      <c r="C71" s="589"/>
      <c r="D71" s="648" t="s">
        <v>646</v>
      </c>
      <c r="E71" s="648" t="s">
        <v>647</v>
      </c>
      <c r="F71" s="648" t="s">
        <v>502</v>
      </c>
      <c r="G71" s="590" t="s">
        <v>646</v>
      </c>
      <c r="H71" s="590" t="s">
        <v>647</v>
      </c>
      <c r="I71" s="648" t="s">
        <v>505</v>
      </c>
      <c r="J71" s="648" t="s">
        <v>22</v>
      </c>
      <c r="K71" s="585">
        <f>Table4[[#This Row], [je2]]+Table4[[#This Row], [je4]]+Table4[[#This Row], [je6]]</f>
        <v>11930</v>
      </c>
      <c r="L71" s="591">
        <v>8000</v>
      </c>
      <c r="M71" s="591">
        <v>0</v>
      </c>
      <c r="N71" s="591">
        <v>0</v>
      </c>
      <c r="O71" s="591">
        <v>0</v>
      </c>
      <c r="P71" s="591">
        <v>3930</v>
      </c>
      <c r="Q71" s="585">
        <f>Table4[[#This Row], [je8]]+Table4[[#This Row], [je9]]</f>
        <v>0</v>
      </c>
      <c r="R71" s="591">
        <v>0</v>
      </c>
      <c r="S71" s="591">
        <v>0</v>
      </c>
      <c r="T71" s="591">
        <v>0</v>
      </c>
      <c r="U71" s="591">
        <v>0</v>
      </c>
      <c r="V71" s="591">
        <v>11930</v>
      </c>
      <c r="W71" s="585">
        <f>Table4[[#This Row], [je14]]+Table4[[#This Row], [je15]]</f>
        <v>0</v>
      </c>
      <c r="X71" s="591">
        <v>0</v>
      </c>
      <c r="Y71" s="593">
        <v>0</v>
      </c>
    </row>
    <row customHeight="1" ht="22.5">
      <c r="A72" s="588" t="s">
        <v>330</v>
      </c>
      <c r="B72" s="589"/>
      <c r="C72" s="589"/>
      <c r="D72" s="648" t="s">
        <v>616</v>
      </c>
      <c r="E72" s="648" t="s">
        <v>617</v>
      </c>
      <c r="F72" s="648" t="s">
        <v>618</v>
      </c>
      <c r="G72" s="590" t="s">
        <v>616</v>
      </c>
      <c r="H72" s="590" t="s">
        <v>617</v>
      </c>
      <c r="I72" s="648" t="s">
        <v>505</v>
      </c>
      <c r="J72" s="648" t="s">
        <v>22</v>
      </c>
      <c r="K72" s="585">
        <f>Table4[[#This Row], [je2]]+Table4[[#This Row], [je4]]+Table4[[#This Row], [je6]]</f>
        <v>1956.61</v>
      </c>
      <c r="L72" s="591">
        <v>18.23</v>
      </c>
      <c r="M72" s="591">
        <v>0</v>
      </c>
      <c r="N72" s="591">
        <v>0</v>
      </c>
      <c r="O72" s="591">
        <v>0</v>
      </c>
      <c r="P72" s="591">
        <v>1938.38</v>
      </c>
      <c r="Q72" s="585">
        <f>Table4[[#This Row], [je8]]+Table4[[#This Row], [je9]]</f>
        <v>1938.38</v>
      </c>
      <c r="R72" s="591">
        <v>0</v>
      </c>
      <c r="S72" s="591">
        <v>1938.38</v>
      </c>
      <c r="T72" s="591">
        <v>0</v>
      </c>
      <c r="U72" s="591">
        <v>0</v>
      </c>
      <c r="V72" s="591">
        <v>18.23</v>
      </c>
      <c r="W72" s="585">
        <f>Table4[[#This Row], [je14]]+Table4[[#This Row], [je15]]</f>
        <v>0</v>
      </c>
      <c r="X72" s="591">
        <v>0</v>
      </c>
      <c r="Y72" s="593">
        <v>0</v>
      </c>
    </row>
    <row customHeight="1" ht="22.5">
      <c r="A73" s="588" t="s">
        <v>330</v>
      </c>
      <c r="B73" s="589"/>
      <c r="C73" s="589"/>
      <c r="D73" s="648" t="s">
        <v>648</v>
      </c>
      <c r="E73" s="648" t="s">
        <v>649</v>
      </c>
      <c r="F73" s="648" t="s">
        <v>502</v>
      </c>
      <c r="G73" s="590" t="s">
        <v>648</v>
      </c>
      <c r="H73" s="590" t="s">
        <v>649</v>
      </c>
      <c r="I73" s="648" t="s">
        <v>505</v>
      </c>
      <c r="J73" s="648" t="s">
        <v>22</v>
      </c>
      <c r="K73" s="585">
        <f>Table4[[#This Row], [je2]]+Table4[[#This Row], [je4]]+Table4[[#This Row], [je6]]</f>
        <v>55391.4</v>
      </c>
      <c r="L73" s="591">
        <v>25712.7</v>
      </c>
      <c r="M73" s="591">
        <v>0</v>
      </c>
      <c r="N73" s="591">
        <v>0</v>
      </c>
      <c r="O73" s="591">
        <v>0</v>
      </c>
      <c r="P73" s="591">
        <v>29678.7</v>
      </c>
      <c r="Q73" s="585">
        <f>Table4[[#This Row], [je8]]+Table4[[#This Row], [je9]]</f>
        <v>0</v>
      </c>
      <c r="R73" s="591">
        <v>0</v>
      </c>
      <c r="S73" s="591">
        <v>0</v>
      </c>
      <c r="T73" s="591">
        <v>0</v>
      </c>
      <c r="U73" s="591">
        <v>0</v>
      </c>
      <c r="V73" s="591">
        <v>55391.4</v>
      </c>
      <c r="W73" s="585">
        <f>Table4[[#This Row], [je14]]+Table4[[#This Row], [je15]]</f>
        <v>0</v>
      </c>
      <c r="X73" s="591">
        <v>0</v>
      </c>
      <c r="Y73" s="593">
        <v>0</v>
      </c>
    </row>
    <row customHeight="1" ht="22.5">
      <c r="A74" s="588" t="s">
        <v>330</v>
      </c>
      <c r="B74" s="589"/>
      <c r="C74" s="589"/>
      <c r="D74" s="648" t="s">
        <v>650</v>
      </c>
      <c r="E74" s="648" t="s">
        <v>651</v>
      </c>
      <c r="F74" s="648" t="s">
        <v>502</v>
      </c>
      <c r="G74" s="590" t="s">
        <v>650</v>
      </c>
      <c r="H74" s="590" t="s">
        <v>651</v>
      </c>
      <c r="I74" s="648" t="s">
        <v>505</v>
      </c>
      <c r="J74" s="648" t="s">
        <v>22</v>
      </c>
      <c r="K74" s="585">
        <f>Table4[[#This Row], [je2]]+Table4[[#This Row], [je4]]+Table4[[#This Row], [je6]]</f>
        <v>3327.8</v>
      </c>
      <c r="L74" s="591">
        <v>3327.8</v>
      </c>
      <c r="M74" s="591">
        <v>0</v>
      </c>
      <c r="N74" s="591">
        <v>0</v>
      </c>
      <c r="O74" s="591">
        <v>0</v>
      </c>
      <c r="P74" s="591">
        <v>0</v>
      </c>
      <c r="Q74" s="585">
        <f>Table4[[#This Row], [je8]]+Table4[[#This Row], [je9]]</f>
        <v>0</v>
      </c>
      <c r="R74" s="591">
        <v>0</v>
      </c>
      <c r="S74" s="591">
        <v>0</v>
      </c>
      <c r="T74" s="591">
        <v>0</v>
      </c>
      <c r="U74" s="591">
        <v>0</v>
      </c>
      <c r="V74" s="591">
        <v>3327.8</v>
      </c>
      <c r="W74" s="585">
        <f>Table4[[#This Row], [je14]]+Table4[[#This Row], [je15]]</f>
        <v>0</v>
      </c>
      <c r="X74" s="591">
        <v>0</v>
      </c>
      <c r="Y74" s="593">
        <v>0</v>
      </c>
    </row>
  </sheetData>
  <mergeCells count="25">
    <mergeCell ref="A1:Y1"/>
    <mergeCell ref="A4:J4"/>
    <mergeCell ref="K4:P4"/>
    <mergeCell ref="Q4:S4"/>
    <mergeCell ref="V4:Y4"/>
    <mergeCell ref="L5:M5"/>
    <mergeCell ref="N5:O5"/>
    <mergeCell ref="W5:Y5"/>
    <mergeCell ref="D5:D6"/>
    <mergeCell ref="E5:E6"/>
    <mergeCell ref="F5:F6"/>
    <mergeCell ref="G5:G6"/>
    <mergeCell ref="H5:H6"/>
    <mergeCell ref="I5:I6"/>
    <mergeCell ref="J5:J6"/>
    <mergeCell ref="K5:K6"/>
    <mergeCell ref="P5:P6"/>
    <mergeCell ref="Q5:Q6"/>
    <mergeCell ref="R5:R6"/>
    <mergeCell ref="S5:S6"/>
    <mergeCell ref="T4:T6"/>
    <mergeCell ref="U4:U6"/>
    <mergeCell ref="V5:V6"/>
    <mergeCell ref="A5:C6"/>
    <mergeCell ref="A3:E3"/>
  </mergeCells>
  <dataValidations count="2">
    <dataValidation type="textLength" allowBlank="1" showInputMessage="1" showErrorMessage="1" sqref="E8:E74">
      <formula1>21</formula1>
      <formula2>21</formula2>
    </dataValidation>
    <dataValidation type="textLength" allowBlank="1" showInputMessage="1" showErrorMessage="1" sqref="H8:H74">
      <formula1>21</formula1>
      <formula2>21</formula2>
    </dataValidation>
  </dataValidation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02C4C-C585-FD6C-1AED-A3F28F4FA247}" mc:Ignorable="x14ac xr xr2 xr3">
  <sheetPr>
    <pageSetUpPr fitToPage="1"/>
  </sheetPr>
  <dimension ref="A1:T33"/>
  <sheetViews>
    <sheetView showGridLines="0" workbookViewId="0">
      <pane xSplit="4" ySplit="8" topLeftCell="E9" activePane="bottomRight" state="frozen"/>
      <selection pane="bottomLeft" activeCell="A9" sqref="A9"/>
      <selection pane="topRight" activeCell="E1" sqref="E1"/>
      <selection pane="bottomRight" activeCell="A1" sqref="A1:T1"/>
    </sheetView>
  </sheetViews>
  <sheetFormatPr defaultColWidth="9.00390625" customHeight="1" defaultRowHeight="14.25"/>
  <cols>
    <col min="1" max="3" style="58" width="3.50390625" customWidth="1"/>
    <col min="4" max="4" style="58" width="32.50390625" customWidth="1"/>
    <col min="5" max="9" style="58" width="18.75390625" customWidth="1"/>
    <col min="10" max="10" style="191" width="18.75390625" customWidth="1"/>
    <col min="11" max="20" style="58" width="18.75390625" customWidth="1"/>
  </cols>
  <sheetData>
    <row s="675" customFormat="1" customHeight="1" ht="21">
      <c r="A1" s="616" t="s">
        <v>652</v>
      </c>
      <c r="B1" s="616"/>
      <c r="C1" s="616"/>
      <c r="D1" s="616"/>
      <c r="E1" s="616"/>
      <c r="F1" s="616"/>
      <c r="G1" s="616"/>
      <c r="H1" s="616"/>
      <c r="I1" s="616"/>
      <c r="J1" s="616"/>
      <c r="K1" s="616"/>
      <c r="L1" s="616"/>
      <c r="M1" s="616"/>
      <c r="N1" s="616"/>
      <c r="O1" s="616"/>
      <c r="P1" s="616"/>
      <c r="Q1" s="616"/>
      <c r="R1" s="616"/>
      <c r="S1" s="616"/>
      <c r="T1" s="616"/>
    </row>
    <row s="618" customFormat="1" customHeight="1" ht="18">
      <c r="A2" s="625"/>
      <c r="B2" s="625"/>
      <c r="C2" s="625"/>
      <c r="D2" s="625"/>
      <c r="E2" s="594" t="s">
        <v>653</v>
      </c>
      <c r="F2" s="594"/>
      <c r="G2" s="594"/>
      <c r="H2" s="594"/>
      <c r="I2" s="594"/>
      <c r="J2" s="594"/>
      <c r="K2" s="594"/>
      <c r="L2" s="594"/>
      <c r="M2" s="594"/>
      <c r="N2" s="594"/>
      <c r="O2" s="594"/>
      <c r="P2" s="594"/>
      <c r="Q2" s="594"/>
      <c r="R2" s="594"/>
      <c r="S2" s="594"/>
      <c r="T2" s="594"/>
    </row>
    <row s="618" customFormat="1" customHeight="1" ht="18">
      <c r="A3" s="620" t="s">
        <v>68</v>
      </c>
      <c r="B3" s="676"/>
      <c r="C3" s="676"/>
      <c r="D3" s="676"/>
      <c r="E3" s="624"/>
      <c r="F3" s="677"/>
      <c r="G3" s="677"/>
      <c r="H3" s="677"/>
      <c r="I3" s="677"/>
      <c r="J3" s="677"/>
      <c r="K3" s="677"/>
      <c r="L3" s="677"/>
      <c r="M3" s="677"/>
      <c r="N3" s="677"/>
      <c r="O3" s="677"/>
      <c r="P3" s="677"/>
      <c r="Q3" s="677"/>
      <c r="R3" s="677"/>
      <c r="S3" s="677"/>
      <c r="T3" s="677" t="s">
        <v>69</v>
      </c>
    </row>
    <row s="625" customFormat="1" customHeight="1" ht="18">
      <c r="A4" s="595" t="s">
        <v>654</v>
      </c>
      <c r="B4" s="573"/>
      <c r="C4" s="573"/>
      <c r="D4" s="573"/>
      <c r="E4" s="573" t="s">
        <v>192</v>
      </c>
      <c r="F4" s="573"/>
      <c r="G4" s="573"/>
      <c r="H4" s="573" t="s">
        <v>253</v>
      </c>
      <c r="I4" s="573"/>
      <c r="J4" s="573"/>
      <c r="K4" s="573" t="s">
        <v>655</v>
      </c>
      <c r="L4" s="573"/>
      <c r="M4" s="573"/>
      <c r="N4" s="573"/>
      <c r="O4" s="573"/>
      <c r="P4" s="573" t="s">
        <v>194</v>
      </c>
      <c r="Q4" s="573"/>
      <c r="R4" s="573"/>
      <c r="S4" s="573"/>
      <c r="T4" s="596"/>
    </row>
    <row s="625" customFormat="1" customHeight="1" ht="18">
      <c r="A5" s="575" t="s">
        <v>256</v>
      </c>
      <c r="B5" s="576"/>
      <c r="C5" s="576"/>
      <c r="D5" s="576" t="s">
        <v>257</v>
      </c>
      <c r="E5" s="576" t="s">
        <v>258</v>
      </c>
      <c r="F5" s="576" t="s">
        <v>259</v>
      </c>
      <c r="G5" s="576" t="s">
        <v>656</v>
      </c>
      <c r="H5" s="576" t="s">
        <v>258</v>
      </c>
      <c r="I5" s="576" t="s">
        <v>343</v>
      </c>
      <c r="J5" s="633" t="s">
        <v>344</v>
      </c>
      <c r="K5" s="576" t="s">
        <v>258</v>
      </c>
      <c r="L5" s="576" t="s">
        <v>657</v>
      </c>
      <c r="M5" s="576"/>
      <c r="N5" s="576"/>
      <c r="O5" s="576" t="s">
        <v>344</v>
      </c>
      <c r="P5" s="576" t="s">
        <v>258</v>
      </c>
      <c r="Q5" s="576" t="s">
        <v>259</v>
      </c>
      <c r="R5" s="576" t="s">
        <v>260</v>
      </c>
      <c r="S5" s="576"/>
      <c r="T5" s="597"/>
    </row>
    <row s="625" customFormat="1" customHeight="1" ht="18">
      <c r="A6" s="575"/>
      <c r="B6" s="576"/>
      <c r="C6" s="576"/>
      <c r="D6" s="576"/>
      <c r="E6" s="576"/>
      <c r="F6" s="576"/>
      <c r="G6" s="576"/>
      <c r="H6" s="576"/>
      <c r="I6" s="576"/>
      <c r="J6" s="633"/>
      <c r="K6" s="576"/>
      <c r="L6" s="576" t="s">
        <v>204</v>
      </c>
      <c r="M6" s="576" t="s">
        <v>658</v>
      </c>
      <c r="N6" s="576" t="s">
        <v>659</v>
      </c>
      <c r="O6" s="576"/>
      <c r="P6" s="576"/>
      <c r="Q6" s="576"/>
      <c r="R6" s="576" t="s">
        <v>204</v>
      </c>
      <c r="S6" s="576" t="s">
        <v>660</v>
      </c>
      <c r="T6" s="597" t="s">
        <v>661</v>
      </c>
    </row>
    <row s="625" customFormat="1" customHeight="1" ht="22.5">
      <c r="A7" s="575" t="s">
        <v>266</v>
      </c>
      <c r="B7" s="576" t="s">
        <v>267</v>
      </c>
      <c r="C7" s="576" t="s">
        <v>268</v>
      </c>
      <c r="D7" s="576" t="s">
        <v>269</v>
      </c>
      <c r="E7" s="576">
        <v>1</v>
      </c>
      <c r="F7" s="576">
        <v>2</v>
      </c>
      <c r="G7" s="576">
        <v>3</v>
      </c>
      <c r="H7" s="576">
        <v>4</v>
      </c>
      <c r="I7" s="576">
        <v>5</v>
      </c>
      <c r="J7" s="633">
        <v>6</v>
      </c>
      <c r="K7" s="576">
        <v>7</v>
      </c>
      <c r="L7" s="576">
        <v>8</v>
      </c>
      <c r="M7" s="576">
        <v>9</v>
      </c>
      <c r="N7" s="576">
        <v>10</v>
      </c>
      <c r="O7" s="576">
        <v>11</v>
      </c>
      <c r="P7" s="576">
        <v>12</v>
      </c>
      <c r="Q7" s="576">
        <v>13</v>
      </c>
      <c r="R7" s="576">
        <v>14</v>
      </c>
      <c r="S7" s="576">
        <v>15</v>
      </c>
      <c r="T7" s="597">
        <v>16</v>
      </c>
    </row>
    <row s="594" customFormat="1" customHeight="1" ht="22.5">
      <c r="A8" s="582"/>
      <c r="B8" s="584"/>
      <c r="C8" s="584"/>
      <c r="D8" s="584" t="s">
        <v>258</v>
      </c>
      <c r="E8" s="603">
        <f>Table5[[#This Row], [je2]]+Table5[[#This Row], [je3]]</f>
        <v>0</v>
      </c>
      <c r="F8" s="636">
        <f>F9+F17+F21+F25+F28+F31</f>
        <v>0</v>
      </c>
      <c r="G8" s="636">
        <f>G9+G17+G21+G25+G28+G31</f>
        <v>0</v>
      </c>
      <c r="H8" s="603">
        <f>Table5[[#This Row], [je5]]+Table5[[#This Row], [je6]]</f>
        <v>41628316.52</v>
      </c>
      <c r="I8" s="636">
        <f>I9+I17+I21+I25+I28+I31</f>
        <v>4698176.67</v>
      </c>
      <c r="J8" s="637">
        <f>J9+J17+J21+J25+J28+J31</f>
        <v>36930139.85</v>
      </c>
      <c r="K8" s="603">
        <f>Table5[[#This Row], [je8]]+Table5[[#This Row], [je11]]</f>
        <v>41628316.52</v>
      </c>
      <c r="L8" s="603">
        <f>Table5[[#This Row], [je9]]+Table5[[#This Row], [je10]]</f>
        <v>4698176.67</v>
      </c>
      <c r="M8" s="603">
        <f>M9+M17+M21+M25+M28+M31</f>
        <v>4254843.08</v>
      </c>
      <c r="N8" s="603">
        <f>N9+N17+N21+N25+N28+N31</f>
        <v>443333.59</v>
      </c>
      <c r="O8" s="603">
        <f>O9+O17+O21+O25+O28+O31</f>
        <v>36930139.85</v>
      </c>
      <c r="P8" s="603">
        <f>Table5[[#This Row], [je13]]+Table5[[#This Row], [je14]]</f>
        <v>0</v>
      </c>
      <c r="Q8" s="636">
        <f>Q9+Q17+Q21+Q25+Q28+Q31</f>
        <v>0</v>
      </c>
      <c r="R8" s="603">
        <f>Table5[[#This Row], [je15]]+Table5[[#This Row], [je16]]</f>
        <v>0</v>
      </c>
      <c r="S8" s="636">
        <f>S9+S17+S21+S25+S28+S31</f>
        <v>0</v>
      </c>
      <c r="T8" s="639">
        <f>T9+T17+T21+T25+T28+T31</f>
        <v>0</v>
      </c>
    </row>
    <row customHeight="1" ht="22.5">
      <c r="A9" s="582" t="s">
        <v>270</v>
      </c>
      <c r="B9" s="584"/>
      <c r="C9" s="584"/>
      <c r="D9" s="584" t="s">
        <v>271</v>
      </c>
      <c r="E9" s="603">
        <f>Table5[[#This Row], [je2]]+Table5[[#This Row], [je3]]</f>
        <v>0</v>
      </c>
      <c r="F9" s="636">
        <f>F10+F13+F15</f>
        <v>0</v>
      </c>
      <c r="G9" s="636">
        <f>G10+G13+G15</f>
        <v>0</v>
      </c>
      <c r="H9" s="603">
        <f>Table5[[#This Row], [je5]]+Table5[[#This Row], [je6]]</f>
        <v>11314813.32</v>
      </c>
      <c r="I9" s="636">
        <f>I10+I13+I15</f>
        <v>3710761.61</v>
      </c>
      <c r="J9" s="637">
        <f>J10+J13+J15</f>
        <v>7604051.71</v>
      </c>
      <c r="K9" s="603">
        <f>Table5[[#This Row], [je8]]+Table5[[#This Row], [je11]]</f>
        <v>11314813.32</v>
      </c>
      <c r="L9" s="603">
        <f>Table5[[#This Row], [je9]]+Table5[[#This Row], [je10]]</f>
        <v>3710761.61</v>
      </c>
      <c r="M9" s="603">
        <f>M10+M13+M15</f>
        <v>3267428.02</v>
      </c>
      <c r="N9" s="603">
        <f>N10+N13+N15</f>
        <v>443333.59</v>
      </c>
      <c r="O9" s="603">
        <f>O10+O13+O15</f>
        <v>7604051.71</v>
      </c>
      <c r="P9" s="603">
        <f>Table5[[#This Row], [je13]]+Table5[[#This Row], [je14]]</f>
        <v>0</v>
      </c>
      <c r="Q9" s="636">
        <f>Q10+Q13+Q15</f>
        <v>0</v>
      </c>
      <c r="R9" s="603">
        <f>Table5[[#This Row], [je15]]+Table5[[#This Row], [je16]]</f>
        <v>0</v>
      </c>
      <c r="S9" s="636">
        <f>S10+S13+S15</f>
        <v>0</v>
      </c>
      <c r="T9" s="639">
        <f>T10+T13+T15</f>
        <v>0</v>
      </c>
    </row>
    <row customHeight="1" ht="22.5">
      <c r="A10" s="582" t="s">
        <v>272</v>
      </c>
      <c r="B10" s="584"/>
      <c r="C10" s="584"/>
      <c r="D10" s="584" t="s">
        <v>273</v>
      </c>
      <c r="E10" s="603">
        <f>Table5[[#This Row], [je2]]+Table5[[#This Row], [je3]]</f>
        <v>0</v>
      </c>
      <c r="F10" s="636">
        <f>F11+F12</f>
        <v>0</v>
      </c>
      <c r="G10" s="636">
        <f>G11+G12</f>
        <v>0</v>
      </c>
      <c r="H10" s="603">
        <f>Table5[[#This Row], [je5]]+Table5[[#This Row], [je6]]</f>
        <v>11058466.32</v>
      </c>
      <c r="I10" s="636">
        <f>I11+I12</f>
        <v>3710761.61</v>
      </c>
      <c r="J10" s="637">
        <f>J11+J12</f>
        <v>7347704.71</v>
      </c>
      <c r="K10" s="603">
        <f>Table5[[#This Row], [je8]]+Table5[[#This Row], [je11]]</f>
        <v>11058466.32</v>
      </c>
      <c r="L10" s="603">
        <f>Table5[[#This Row], [je9]]+Table5[[#This Row], [je10]]</f>
        <v>3710761.61</v>
      </c>
      <c r="M10" s="603">
        <f>M11+M12</f>
        <v>3267428.02</v>
      </c>
      <c r="N10" s="603">
        <f>N11+N12</f>
        <v>443333.59</v>
      </c>
      <c r="O10" s="603">
        <f>O11+O12</f>
        <v>7347704.71</v>
      </c>
      <c r="P10" s="603">
        <f>Table5[[#This Row], [je13]]+Table5[[#This Row], [je14]]</f>
        <v>0</v>
      </c>
      <c r="Q10" s="636">
        <f>Q11+Q12</f>
        <v>0</v>
      </c>
      <c r="R10" s="603">
        <f>Table5[[#This Row], [je15]]+Table5[[#This Row], [je16]]</f>
        <v>0</v>
      </c>
      <c r="S10" s="636">
        <f>S11+S12</f>
        <v>0</v>
      </c>
      <c r="T10" s="639">
        <f>T11+T12</f>
        <v>0</v>
      </c>
    </row>
    <row customHeight="1" ht="22.5">
      <c r="A11" s="588" t="s">
        <v>274</v>
      </c>
      <c r="B11" s="590"/>
      <c r="C11" s="590"/>
      <c r="D11" s="590" t="s">
        <v>275</v>
      </c>
      <c r="E11" s="603">
        <f>Table5[[#This Row], [je2]]+Table5[[#This Row], [je3]]</f>
        <v>0</v>
      </c>
      <c r="F11" s="640">
        <v>0</v>
      </c>
      <c r="G11" s="640">
        <v>0</v>
      </c>
      <c r="H11" s="603">
        <f>Table5[[#This Row], [je5]]+Table5[[#This Row], [je6]]</f>
        <v>3710761.61</v>
      </c>
      <c r="I11" s="640">
        <v>3710761.61</v>
      </c>
      <c r="J11" s="641">
        <v>0</v>
      </c>
      <c r="K11" s="603">
        <f>Table5[[#This Row], [je8]]+Table5[[#This Row], [je11]]</f>
        <v>3710761.61</v>
      </c>
      <c r="L11" s="603">
        <f>Table5[[#This Row], [je9]]+Table5[[#This Row], [je10]]</f>
        <v>3710761.61</v>
      </c>
      <c r="M11" s="603">
        <v>3267428.02</v>
      </c>
      <c r="N11" s="603">
        <v>443333.59</v>
      </c>
      <c r="O11" s="603">
        <v>0</v>
      </c>
      <c r="P11" s="603">
        <f>Table5[[#This Row], [je13]]+Table5[[#This Row], [je14]]</f>
        <v>0</v>
      </c>
      <c r="Q11" s="640">
        <v>0</v>
      </c>
      <c r="R11" s="603">
        <f>Table5[[#This Row], [je15]]+Table5[[#This Row], [je16]]</f>
        <v>0</v>
      </c>
      <c r="S11" s="640">
        <v>0</v>
      </c>
      <c r="T11" s="644">
        <v>0</v>
      </c>
    </row>
    <row customHeight="1" ht="22.5">
      <c r="A12" s="588" t="s">
        <v>276</v>
      </c>
      <c r="B12" s="590"/>
      <c r="C12" s="590"/>
      <c r="D12" s="590" t="s">
        <v>277</v>
      </c>
      <c r="E12" s="603">
        <f>Table5[[#This Row], [je2]]+Table5[[#This Row], [je3]]</f>
        <v>0</v>
      </c>
      <c r="F12" s="640">
        <v>0</v>
      </c>
      <c r="G12" s="640">
        <v>0</v>
      </c>
      <c r="H12" s="603">
        <f>Table5[[#This Row], [je5]]+Table5[[#This Row], [je6]]</f>
        <v>7347704.71</v>
      </c>
      <c r="I12" s="640">
        <v>0</v>
      </c>
      <c r="J12" s="641">
        <v>7347704.71</v>
      </c>
      <c r="K12" s="603">
        <f>Table5[[#This Row], [je8]]+Table5[[#This Row], [je11]]</f>
        <v>7347704.71</v>
      </c>
      <c r="L12" s="603">
        <f>Table5[[#This Row], [je9]]+Table5[[#This Row], [je10]]</f>
        <v>0</v>
      </c>
      <c r="M12" s="603">
        <v>0</v>
      </c>
      <c r="N12" s="603">
        <v>0</v>
      </c>
      <c r="O12" s="603">
        <v>7347704.71</v>
      </c>
      <c r="P12" s="603">
        <f>Table5[[#This Row], [je13]]+Table5[[#This Row], [je14]]</f>
        <v>0</v>
      </c>
      <c r="Q12" s="640">
        <v>0</v>
      </c>
      <c r="R12" s="603">
        <f>Table5[[#This Row], [je15]]+Table5[[#This Row], [je16]]</f>
        <v>0</v>
      </c>
      <c r="S12" s="640">
        <v>0</v>
      </c>
      <c r="T12" s="644">
        <v>0</v>
      </c>
    </row>
    <row customHeight="1" ht="22.5">
      <c r="A13" s="582" t="s">
        <v>278</v>
      </c>
      <c r="B13" s="584"/>
      <c r="C13" s="584"/>
      <c r="D13" s="584" t="s">
        <v>279</v>
      </c>
      <c r="E13" s="603">
        <f>Table5[[#This Row], [je2]]+Table5[[#This Row], [je3]]</f>
        <v>0</v>
      </c>
      <c r="F13" s="636">
        <f>F14</f>
        <v>0</v>
      </c>
      <c r="G13" s="636">
        <f>G14</f>
        <v>0</v>
      </c>
      <c r="H13" s="603">
        <f>Table5[[#This Row], [je5]]+Table5[[#This Row], [je6]]</f>
        <v>202875</v>
      </c>
      <c r="I13" s="636">
        <f>I14</f>
        <v>0</v>
      </c>
      <c r="J13" s="637">
        <f>J14</f>
        <v>202875</v>
      </c>
      <c r="K13" s="603">
        <f>Table5[[#This Row], [je8]]+Table5[[#This Row], [je11]]</f>
        <v>202875</v>
      </c>
      <c r="L13" s="603">
        <f>Table5[[#This Row], [je9]]+Table5[[#This Row], [je10]]</f>
        <v>0</v>
      </c>
      <c r="M13" s="603">
        <f>M14</f>
        <v>0</v>
      </c>
      <c r="N13" s="603">
        <f>N14</f>
        <v>0</v>
      </c>
      <c r="O13" s="603">
        <f>O14</f>
        <v>202875</v>
      </c>
      <c r="P13" s="603">
        <f>Table5[[#This Row], [je13]]+Table5[[#This Row], [je14]]</f>
        <v>0</v>
      </c>
      <c r="Q13" s="636">
        <f>Q14</f>
        <v>0</v>
      </c>
      <c r="R13" s="603">
        <f>Table5[[#This Row], [je15]]+Table5[[#This Row], [je16]]</f>
        <v>0</v>
      </c>
      <c r="S13" s="636">
        <f>S14</f>
        <v>0</v>
      </c>
      <c r="T13" s="639">
        <f>T14</f>
        <v>0</v>
      </c>
    </row>
    <row customHeight="1" ht="22.5">
      <c r="A14" s="588" t="s">
        <v>280</v>
      </c>
      <c r="B14" s="590"/>
      <c r="C14" s="590"/>
      <c r="D14" s="590" t="s">
        <v>281</v>
      </c>
      <c r="E14" s="603">
        <f>Table5[[#This Row], [je2]]+Table5[[#This Row], [je3]]</f>
        <v>0</v>
      </c>
      <c r="F14" s="640">
        <v>0</v>
      </c>
      <c r="G14" s="640">
        <v>0</v>
      </c>
      <c r="H14" s="603">
        <f>Table5[[#This Row], [je5]]+Table5[[#This Row], [je6]]</f>
        <v>202875</v>
      </c>
      <c r="I14" s="640">
        <v>0</v>
      </c>
      <c r="J14" s="641">
        <v>202875</v>
      </c>
      <c r="K14" s="603">
        <f>Table5[[#This Row], [je8]]+Table5[[#This Row], [je11]]</f>
        <v>202875</v>
      </c>
      <c r="L14" s="603">
        <f>Table5[[#This Row], [je9]]+Table5[[#This Row], [je10]]</f>
        <v>0</v>
      </c>
      <c r="M14" s="603">
        <v>0</v>
      </c>
      <c r="N14" s="603">
        <v>0</v>
      </c>
      <c r="O14" s="603">
        <v>202875</v>
      </c>
      <c r="P14" s="603">
        <f>Table5[[#This Row], [je13]]+Table5[[#This Row], [je14]]</f>
        <v>0</v>
      </c>
      <c r="Q14" s="640">
        <v>0</v>
      </c>
      <c r="R14" s="603">
        <f>Table5[[#This Row], [je15]]+Table5[[#This Row], [je16]]</f>
        <v>0</v>
      </c>
      <c r="S14" s="640">
        <v>0</v>
      </c>
      <c r="T14" s="644">
        <v>0</v>
      </c>
    </row>
    <row customHeight="1" ht="22.5">
      <c r="A15" s="582" t="s">
        <v>282</v>
      </c>
      <c r="B15" s="584"/>
      <c r="C15" s="584"/>
      <c r="D15" s="584" t="s">
        <v>283</v>
      </c>
      <c r="E15" s="603">
        <f>Table5[[#This Row], [je2]]+Table5[[#This Row], [je3]]</f>
        <v>0</v>
      </c>
      <c r="F15" s="636">
        <f>F16</f>
        <v>0</v>
      </c>
      <c r="G15" s="636">
        <f>G16</f>
        <v>0</v>
      </c>
      <c r="H15" s="603">
        <f>Table5[[#This Row], [je5]]+Table5[[#This Row], [je6]]</f>
        <v>53472</v>
      </c>
      <c r="I15" s="636">
        <f>I16</f>
        <v>0</v>
      </c>
      <c r="J15" s="637">
        <f>J16</f>
        <v>53472</v>
      </c>
      <c r="K15" s="603">
        <f>Table5[[#This Row], [je8]]+Table5[[#This Row], [je11]]</f>
        <v>53472</v>
      </c>
      <c r="L15" s="603">
        <f>Table5[[#This Row], [je9]]+Table5[[#This Row], [je10]]</f>
        <v>0</v>
      </c>
      <c r="M15" s="603">
        <f>M16</f>
        <v>0</v>
      </c>
      <c r="N15" s="603">
        <f>N16</f>
        <v>0</v>
      </c>
      <c r="O15" s="603">
        <f>O16</f>
        <v>53472</v>
      </c>
      <c r="P15" s="603">
        <f>Table5[[#This Row], [je13]]+Table5[[#This Row], [je14]]</f>
        <v>0</v>
      </c>
      <c r="Q15" s="636">
        <f>Q16</f>
        <v>0</v>
      </c>
      <c r="R15" s="603">
        <f>Table5[[#This Row], [je15]]+Table5[[#This Row], [je16]]</f>
        <v>0</v>
      </c>
      <c r="S15" s="636">
        <f>S16</f>
        <v>0</v>
      </c>
      <c r="T15" s="639">
        <f>T16</f>
        <v>0</v>
      </c>
    </row>
    <row customHeight="1" ht="22.5">
      <c r="A16" s="588" t="s">
        <v>284</v>
      </c>
      <c r="B16" s="590"/>
      <c r="C16" s="590"/>
      <c r="D16" s="590" t="s">
        <v>285</v>
      </c>
      <c r="E16" s="603">
        <f>Table5[[#This Row], [je2]]+Table5[[#This Row], [je3]]</f>
        <v>0</v>
      </c>
      <c r="F16" s="640">
        <v>0</v>
      </c>
      <c r="G16" s="640">
        <v>0</v>
      </c>
      <c r="H16" s="603">
        <f>Table5[[#This Row], [je5]]+Table5[[#This Row], [je6]]</f>
        <v>53472</v>
      </c>
      <c r="I16" s="640">
        <v>0</v>
      </c>
      <c r="J16" s="641">
        <v>53472</v>
      </c>
      <c r="K16" s="603">
        <f>Table5[[#This Row], [je8]]+Table5[[#This Row], [je11]]</f>
        <v>53472</v>
      </c>
      <c r="L16" s="603">
        <f>Table5[[#This Row], [je9]]+Table5[[#This Row], [je10]]</f>
        <v>0</v>
      </c>
      <c r="M16" s="603">
        <v>0</v>
      </c>
      <c r="N16" s="603">
        <v>0</v>
      </c>
      <c r="O16" s="603">
        <v>53472</v>
      </c>
      <c r="P16" s="603">
        <f>Table5[[#This Row], [je13]]+Table5[[#This Row], [je14]]</f>
        <v>0</v>
      </c>
      <c r="Q16" s="640">
        <v>0</v>
      </c>
      <c r="R16" s="603">
        <f>Table5[[#This Row], [je15]]+Table5[[#This Row], [je16]]</f>
        <v>0</v>
      </c>
      <c r="S16" s="640">
        <v>0</v>
      </c>
      <c r="T16" s="644">
        <v>0</v>
      </c>
    </row>
    <row customHeight="1" ht="22.5">
      <c r="A17" s="582" t="s">
        <v>286</v>
      </c>
      <c r="B17" s="584"/>
      <c r="C17" s="584"/>
      <c r="D17" s="584" t="s">
        <v>287</v>
      </c>
      <c r="E17" s="603">
        <f>Table5[[#This Row], [je2]]+Table5[[#This Row], [je3]]</f>
        <v>0</v>
      </c>
      <c r="F17" s="636">
        <f>F18</f>
        <v>0</v>
      </c>
      <c r="G17" s="636">
        <f>G18</f>
        <v>0</v>
      </c>
      <c r="H17" s="603">
        <f>Table5[[#This Row], [je5]]+Table5[[#This Row], [je6]]</f>
        <v>456820.64</v>
      </c>
      <c r="I17" s="636">
        <f>I18</f>
        <v>456820.64</v>
      </c>
      <c r="J17" s="637">
        <f>J18</f>
        <v>0</v>
      </c>
      <c r="K17" s="603">
        <f>Table5[[#This Row], [je8]]+Table5[[#This Row], [je11]]</f>
        <v>456820.64</v>
      </c>
      <c r="L17" s="603">
        <f>Table5[[#This Row], [je9]]+Table5[[#This Row], [je10]]</f>
        <v>456820.64</v>
      </c>
      <c r="M17" s="603">
        <f>M18</f>
        <v>456820.64</v>
      </c>
      <c r="N17" s="603">
        <f>N18</f>
        <v>0</v>
      </c>
      <c r="O17" s="603">
        <f>O18</f>
        <v>0</v>
      </c>
      <c r="P17" s="603">
        <f>Table5[[#This Row], [je13]]+Table5[[#This Row], [je14]]</f>
        <v>0</v>
      </c>
      <c r="Q17" s="636">
        <f>Q18</f>
        <v>0</v>
      </c>
      <c r="R17" s="603">
        <f>Table5[[#This Row], [je15]]+Table5[[#This Row], [je16]]</f>
        <v>0</v>
      </c>
      <c r="S17" s="636">
        <f>S18</f>
        <v>0</v>
      </c>
      <c r="T17" s="639">
        <f>T18</f>
        <v>0</v>
      </c>
    </row>
    <row customHeight="1" ht="22.5">
      <c r="A18" s="582" t="s">
        <v>288</v>
      </c>
      <c r="B18" s="584"/>
      <c r="C18" s="584"/>
      <c r="D18" s="584" t="s">
        <v>289</v>
      </c>
      <c r="E18" s="603">
        <f>Table5[[#This Row], [je2]]+Table5[[#This Row], [je3]]</f>
        <v>0</v>
      </c>
      <c r="F18" s="636">
        <f>F19+F20</f>
        <v>0</v>
      </c>
      <c r="G18" s="636">
        <f>G19+G20</f>
        <v>0</v>
      </c>
      <c r="H18" s="603">
        <f>Table5[[#This Row], [je5]]+Table5[[#This Row], [je6]]</f>
        <v>456820.64</v>
      </c>
      <c r="I18" s="636">
        <f>I19+I20</f>
        <v>456820.64</v>
      </c>
      <c r="J18" s="637">
        <f>J19+J20</f>
        <v>0</v>
      </c>
      <c r="K18" s="603">
        <f>Table5[[#This Row], [je8]]+Table5[[#This Row], [je11]]</f>
        <v>456820.64</v>
      </c>
      <c r="L18" s="603">
        <f>Table5[[#This Row], [je9]]+Table5[[#This Row], [je10]]</f>
        <v>456820.64</v>
      </c>
      <c r="M18" s="603">
        <f>M19+M20</f>
        <v>456820.64</v>
      </c>
      <c r="N18" s="603">
        <f>N19+N20</f>
        <v>0</v>
      </c>
      <c r="O18" s="603">
        <f>O19+O20</f>
        <v>0</v>
      </c>
      <c r="P18" s="603">
        <f>Table5[[#This Row], [je13]]+Table5[[#This Row], [je14]]</f>
        <v>0</v>
      </c>
      <c r="Q18" s="636">
        <f>Q19+Q20</f>
        <v>0</v>
      </c>
      <c r="R18" s="603">
        <f>Table5[[#This Row], [je15]]+Table5[[#This Row], [je16]]</f>
        <v>0</v>
      </c>
      <c r="S18" s="636">
        <f>S19+S20</f>
        <v>0</v>
      </c>
      <c r="T18" s="639">
        <f>T19+T20</f>
        <v>0</v>
      </c>
    </row>
    <row customHeight="1" ht="22.5">
      <c r="A19" s="588" t="s">
        <v>290</v>
      </c>
      <c r="B19" s="590"/>
      <c r="C19" s="590"/>
      <c r="D19" s="590" t="s">
        <v>291</v>
      </c>
      <c r="E19" s="603">
        <f>Table5[[#This Row], [je2]]+Table5[[#This Row], [je3]]</f>
        <v>0</v>
      </c>
      <c r="F19" s="640">
        <v>0</v>
      </c>
      <c r="G19" s="640">
        <v>0</v>
      </c>
      <c r="H19" s="603">
        <f>Table5[[#This Row], [je5]]+Table5[[#This Row], [je6]]</f>
        <v>456426.97</v>
      </c>
      <c r="I19" s="640">
        <v>456426.97</v>
      </c>
      <c r="J19" s="641">
        <v>0</v>
      </c>
      <c r="K19" s="603">
        <f>Table5[[#This Row], [je8]]+Table5[[#This Row], [je11]]</f>
        <v>456426.97</v>
      </c>
      <c r="L19" s="603">
        <f>Table5[[#This Row], [je9]]+Table5[[#This Row], [je10]]</f>
        <v>456426.97</v>
      </c>
      <c r="M19" s="603">
        <v>456426.97</v>
      </c>
      <c r="N19" s="603">
        <v>0</v>
      </c>
      <c r="O19" s="603">
        <v>0</v>
      </c>
      <c r="P19" s="603">
        <f>Table5[[#This Row], [je13]]+Table5[[#This Row], [je14]]</f>
        <v>0</v>
      </c>
      <c r="Q19" s="640">
        <v>0</v>
      </c>
      <c r="R19" s="603">
        <f>Table5[[#This Row], [je15]]+Table5[[#This Row], [je16]]</f>
        <v>0</v>
      </c>
      <c r="S19" s="640">
        <v>0</v>
      </c>
      <c r="T19" s="644">
        <v>0</v>
      </c>
    </row>
    <row customHeight="1" ht="22.5">
      <c r="A20" s="588" t="s">
        <v>292</v>
      </c>
      <c r="B20" s="590"/>
      <c r="C20" s="590"/>
      <c r="D20" s="590" t="s">
        <v>293</v>
      </c>
      <c r="E20" s="603">
        <f>Table5[[#This Row], [je2]]+Table5[[#This Row], [je3]]</f>
        <v>0</v>
      </c>
      <c r="F20" s="640">
        <v>0</v>
      </c>
      <c r="G20" s="640">
        <v>0</v>
      </c>
      <c r="H20" s="603">
        <f>Table5[[#This Row], [je5]]+Table5[[#This Row], [je6]]</f>
        <v>393.67</v>
      </c>
      <c r="I20" s="640">
        <v>393.67</v>
      </c>
      <c r="J20" s="641">
        <v>0</v>
      </c>
      <c r="K20" s="603">
        <f>Table5[[#This Row], [je8]]+Table5[[#This Row], [je11]]</f>
        <v>393.67</v>
      </c>
      <c r="L20" s="603">
        <f>Table5[[#This Row], [je9]]+Table5[[#This Row], [je10]]</f>
        <v>393.67</v>
      </c>
      <c r="M20" s="603">
        <v>393.67</v>
      </c>
      <c r="N20" s="603">
        <v>0</v>
      </c>
      <c r="O20" s="603">
        <v>0</v>
      </c>
      <c r="P20" s="603">
        <f>Table5[[#This Row], [je13]]+Table5[[#This Row], [je14]]</f>
        <v>0</v>
      </c>
      <c r="Q20" s="640">
        <v>0</v>
      </c>
      <c r="R20" s="603">
        <f>Table5[[#This Row], [je15]]+Table5[[#This Row], [je16]]</f>
        <v>0</v>
      </c>
      <c r="S20" s="640">
        <v>0</v>
      </c>
      <c r="T20" s="644">
        <v>0</v>
      </c>
    </row>
    <row customHeight="1" ht="22.5">
      <c r="A21" s="582" t="s">
        <v>294</v>
      </c>
      <c r="B21" s="584"/>
      <c r="C21" s="584"/>
      <c r="D21" s="584" t="s">
        <v>295</v>
      </c>
      <c r="E21" s="603">
        <f>Table5[[#This Row], [je2]]+Table5[[#This Row], [je3]]</f>
        <v>0</v>
      </c>
      <c r="F21" s="636">
        <f>F22</f>
        <v>0</v>
      </c>
      <c r="G21" s="636">
        <f>G22</f>
        <v>0</v>
      </c>
      <c r="H21" s="603">
        <f>Table5[[#This Row], [je5]]+Table5[[#This Row], [je6]]</f>
        <v>188615.49</v>
      </c>
      <c r="I21" s="636">
        <f>I22</f>
        <v>188615.49</v>
      </c>
      <c r="J21" s="637">
        <f>J22</f>
        <v>0</v>
      </c>
      <c r="K21" s="603">
        <f>Table5[[#This Row], [je8]]+Table5[[#This Row], [je11]]</f>
        <v>188615.49</v>
      </c>
      <c r="L21" s="603">
        <f>Table5[[#This Row], [je9]]+Table5[[#This Row], [je10]]</f>
        <v>188615.49</v>
      </c>
      <c r="M21" s="603">
        <f>M22</f>
        <v>188615.49</v>
      </c>
      <c r="N21" s="603">
        <f>N22</f>
        <v>0</v>
      </c>
      <c r="O21" s="603">
        <f>O22</f>
        <v>0</v>
      </c>
      <c r="P21" s="603">
        <f>Table5[[#This Row], [je13]]+Table5[[#This Row], [je14]]</f>
        <v>0</v>
      </c>
      <c r="Q21" s="636">
        <f>Q22</f>
        <v>0</v>
      </c>
      <c r="R21" s="603">
        <f>Table5[[#This Row], [je15]]+Table5[[#This Row], [je16]]</f>
        <v>0</v>
      </c>
      <c r="S21" s="636">
        <f>S22</f>
        <v>0</v>
      </c>
      <c r="T21" s="639">
        <f>T22</f>
        <v>0</v>
      </c>
    </row>
    <row customHeight="1" ht="22.5">
      <c r="A22" s="582" t="s">
        <v>296</v>
      </c>
      <c r="B22" s="584"/>
      <c r="C22" s="584"/>
      <c r="D22" s="584" t="s">
        <v>297</v>
      </c>
      <c r="E22" s="603">
        <f>Table5[[#This Row], [je2]]+Table5[[#This Row], [je3]]</f>
        <v>0</v>
      </c>
      <c r="F22" s="636">
        <f>F23+F24</f>
        <v>0</v>
      </c>
      <c r="G22" s="636">
        <f>G23+G24</f>
        <v>0</v>
      </c>
      <c r="H22" s="603">
        <f>Table5[[#This Row], [je5]]+Table5[[#This Row], [je6]]</f>
        <v>188615.49</v>
      </c>
      <c r="I22" s="636">
        <f>I23+I24</f>
        <v>188615.49</v>
      </c>
      <c r="J22" s="637">
        <f>J23+J24</f>
        <v>0</v>
      </c>
      <c r="K22" s="603">
        <f>Table5[[#This Row], [je8]]+Table5[[#This Row], [je11]]</f>
        <v>188615.49</v>
      </c>
      <c r="L22" s="603">
        <f>Table5[[#This Row], [je9]]+Table5[[#This Row], [je10]]</f>
        <v>188615.49</v>
      </c>
      <c r="M22" s="603">
        <f>M23+M24</f>
        <v>188615.49</v>
      </c>
      <c r="N22" s="603">
        <f>N23+N24</f>
        <v>0</v>
      </c>
      <c r="O22" s="603">
        <f>O23+O24</f>
        <v>0</v>
      </c>
      <c r="P22" s="603">
        <f>Table5[[#This Row], [je13]]+Table5[[#This Row], [je14]]</f>
        <v>0</v>
      </c>
      <c r="Q22" s="636">
        <f>Q23+Q24</f>
        <v>0</v>
      </c>
      <c r="R22" s="603">
        <f>Table5[[#This Row], [je15]]+Table5[[#This Row], [je16]]</f>
        <v>0</v>
      </c>
      <c r="S22" s="636">
        <f>S23+S24</f>
        <v>0</v>
      </c>
      <c r="T22" s="639">
        <f>T23+T24</f>
        <v>0</v>
      </c>
    </row>
    <row customHeight="1" ht="22.5">
      <c r="A23" s="588" t="s">
        <v>298</v>
      </c>
      <c r="B23" s="590"/>
      <c r="C23" s="590"/>
      <c r="D23" s="590" t="s">
        <v>299</v>
      </c>
      <c r="E23" s="603">
        <f>Table5[[#This Row], [je2]]+Table5[[#This Row], [je3]]</f>
        <v>0</v>
      </c>
      <c r="F23" s="640">
        <v>0</v>
      </c>
      <c r="G23" s="640">
        <v>0</v>
      </c>
      <c r="H23" s="603">
        <f>Table5[[#This Row], [je5]]+Table5[[#This Row], [je6]]</f>
        <v>185423.49</v>
      </c>
      <c r="I23" s="640">
        <v>185423.49</v>
      </c>
      <c r="J23" s="641">
        <v>0</v>
      </c>
      <c r="K23" s="603">
        <f>Table5[[#This Row], [je8]]+Table5[[#This Row], [je11]]</f>
        <v>185423.49</v>
      </c>
      <c r="L23" s="603">
        <f>Table5[[#This Row], [je9]]+Table5[[#This Row], [je10]]</f>
        <v>185423.49</v>
      </c>
      <c r="M23" s="603">
        <v>185423.49</v>
      </c>
      <c r="N23" s="603">
        <v>0</v>
      </c>
      <c r="O23" s="603">
        <v>0</v>
      </c>
      <c r="P23" s="603">
        <f>Table5[[#This Row], [je13]]+Table5[[#This Row], [je14]]</f>
        <v>0</v>
      </c>
      <c r="Q23" s="640">
        <v>0</v>
      </c>
      <c r="R23" s="603">
        <f>Table5[[#This Row], [je15]]+Table5[[#This Row], [je16]]</f>
        <v>0</v>
      </c>
      <c r="S23" s="640">
        <v>0</v>
      </c>
      <c r="T23" s="644">
        <v>0</v>
      </c>
    </row>
    <row customHeight="1" ht="22.5">
      <c r="A24" s="588" t="s">
        <v>300</v>
      </c>
      <c r="B24" s="590"/>
      <c r="C24" s="590"/>
      <c r="D24" s="590" t="s">
        <v>301</v>
      </c>
      <c r="E24" s="603">
        <f>Table5[[#This Row], [je2]]+Table5[[#This Row], [je3]]</f>
        <v>0</v>
      </c>
      <c r="F24" s="640">
        <v>0</v>
      </c>
      <c r="G24" s="640">
        <v>0</v>
      </c>
      <c r="H24" s="603">
        <f>Table5[[#This Row], [je5]]+Table5[[#This Row], [je6]]</f>
        <v>3192</v>
      </c>
      <c r="I24" s="640">
        <v>3192</v>
      </c>
      <c r="J24" s="641">
        <v>0</v>
      </c>
      <c r="K24" s="603">
        <f>Table5[[#This Row], [je8]]+Table5[[#This Row], [je11]]</f>
        <v>3192</v>
      </c>
      <c r="L24" s="603">
        <f>Table5[[#This Row], [je9]]+Table5[[#This Row], [je10]]</f>
        <v>3192</v>
      </c>
      <c r="M24" s="603">
        <v>3192</v>
      </c>
      <c r="N24" s="603">
        <v>0</v>
      </c>
      <c r="O24" s="603">
        <v>0</v>
      </c>
      <c r="P24" s="603">
        <f>Table5[[#This Row], [je13]]+Table5[[#This Row], [je14]]</f>
        <v>0</v>
      </c>
      <c r="Q24" s="640">
        <v>0</v>
      </c>
      <c r="R24" s="603">
        <f>Table5[[#This Row], [je15]]+Table5[[#This Row], [je16]]</f>
        <v>0</v>
      </c>
      <c r="S24" s="640">
        <v>0</v>
      </c>
      <c r="T24" s="644">
        <v>0</v>
      </c>
    </row>
    <row customHeight="1" ht="22.5">
      <c r="A25" s="582" t="s">
        <v>310</v>
      </c>
      <c r="B25" s="584"/>
      <c r="C25" s="584"/>
      <c r="D25" s="584" t="s">
        <v>311</v>
      </c>
      <c r="E25" s="603">
        <f>Table5[[#This Row], [je2]]+Table5[[#This Row], [je3]]</f>
        <v>0</v>
      </c>
      <c r="F25" s="636">
        <f>F26</f>
        <v>0</v>
      </c>
      <c r="G25" s="636">
        <f>G26</f>
        <v>0</v>
      </c>
      <c r="H25" s="603">
        <f>Table5[[#This Row], [je5]]+Table5[[#This Row], [je6]]</f>
        <v>443247</v>
      </c>
      <c r="I25" s="636">
        <f>I26</f>
        <v>0</v>
      </c>
      <c r="J25" s="637">
        <f>J26</f>
        <v>443247</v>
      </c>
      <c r="K25" s="603">
        <f>Table5[[#This Row], [je8]]+Table5[[#This Row], [je11]]</f>
        <v>443247</v>
      </c>
      <c r="L25" s="603">
        <f>Table5[[#This Row], [je9]]+Table5[[#This Row], [je10]]</f>
        <v>0</v>
      </c>
      <c r="M25" s="603">
        <f>M26</f>
        <v>0</v>
      </c>
      <c r="N25" s="603">
        <f>N26</f>
        <v>0</v>
      </c>
      <c r="O25" s="603">
        <f>O26</f>
        <v>443247</v>
      </c>
      <c r="P25" s="603">
        <f>Table5[[#This Row], [je13]]+Table5[[#This Row], [je14]]</f>
        <v>0</v>
      </c>
      <c r="Q25" s="636">
        <f>Q26</f>
        <v>0</v>
      </c>
      <c r="R25" s="603">
        <f>Table5[[#This Row], [je15]]+Table5[[#This Row], [je16]]</f>
        <v>0</v>
      </c>
      <c r="S25" s="636">
        <f>S26</f>
        <v>0</v>
      </c>
      <c r="T25" s="639">
        <f>T26</f>
        <v>0</v>
      </c>
    </row>
    <row customHeight="1" ht="22.5">
      <c r="A26" s="582" t="s">
        <v>312</v>
      </c>
      <c r="B26" s="584"/>
      <c r="C26" s="584"/>
      <c r="D26" s="584" t="s">
        <v>313</v>
      </c>
      <c r="E26" s="603">
        <f>Table5[[#This Row], [je2]]+Table5[[#This Row], [je3]]</f>
        <v>0</v>
      </c>
      <c r="F26" s="636">
        <f>F27</f>
        <v>0</v>
      </c>
      <c r="G26" s="636">
        <f>G27</f>
        <v>0</v>
      </c>
      <c r="H26" s="603">
        <f>Table5[[#This Row], [je5]]+Table5[[#This Row], [je6]]</f>
        <v>443247</v>
      </c>
      <c r="I26" s="636">
        <f>I27</f>
        <v>0</v>
      </c>
      <c r="J26" s="637">
        <f>J27</f>
        <v>443247</v>
      </c>
      <c r="K26" s="603">
        <f>Table5[[#This Row], [je8]]+Table5[[#This Row], [je11]]</f>
        <v>443247</v>
      </c>
      <c r="L26" s="603">
        <f>Table5[[#This Row], [je9]]+Table5[[#This Row], [je10]]</f>
        <v>0</v>
      </c>
      <c r="M26" s="603">
        <f>M27</f>
        <v>0</v>
      </c>
      <c r="N26" s="603">
        <f>N27</f>
        <v>0</v>
      </c>
      <c r="O26" s="603">
        <f>O27</f>
        <v>443247</v>
      </c>
      <c r="P26" s="603">
        <f>Table5[[#This Row], [je13]]+Table5[[#This Row], [je14]]</f>
        <v>0</v>
      </c>
      <c r="Q26" s="636">
        <f>Q27</f>
        <v>0</v>
      </c>
      <c r="R26" s="603">
        <f>Table5[[#This Row], [je15]]+Table5[[#This Row], [je16]]</f>
        <v>0</v>
      </c>
      <c r="S26" s="636">
        <f>S27</f>
        <v>0</v>
      </c>
      <c r="T26" s="639">
        <f>T27</f>
        <v>0</v>
      </c>
    </row>
    <row customHeight="1" ht="22.5">
      <c r="A27" s="588" t="s">
        <v>314</v>
      </c>
      <c r="B27" s="590"/>
      <c r="C27" s="590"/>
      <c r="D27" s="590" t="s">
        <v>315</v>
      </c>
      <c r="E27" s="603">
        <f>Table5[[#This Row], [je2]]+Table5[[#This Row], [je3]]</f>
        <v>0</v>
      </c>
      <c r="F27" s="640">
        <v>0</v>
      </c>
      <c r="G27" s="640">
        <v>0</v>
      </c>
      <c r="H27" s="603">
        <f>Table5[[#This Row], [je5]]+Table5[[#This Row], [je6]]</f>
        <v>443247</v>
      </c>
      <c r="I27" s="640">
        <v>0</v>
      </c>
      <c r="J27" s="641">
        <v>443247</v>
      </c>
      <c r="K27" s="603">
        <f>Table5[[#This Row], [je8]]+Table5[[#This Row], [je11]]</f>
        <v>443247</v>
      </c>
      <c r="L27" s="603">
        <f>Table5[[#This Row], [je9]]+Table5[[#This Row], [je10]]</f>
        <v>0</v>
      </c>
      <c r="M27" s="603">
        <v>0</v>
      </c>
      <c r="N27" s="603">
        <v>0</v>
      </c>
      <c r="O27" s="603">
        <v>443247</v>
      </c>
      <c r="P27" s="603">
        <f>Table5[[#This Row], [je13]]+Table5[[#This Row], [je14]]</f>
        <v>0</v>
      </c>
      <c r="Q27" s="640">
        <v>0</v>
      </c>
      <c r="R27" s="603">
        <f>Table5[[#This Row], [je15]]+Table5[[#This Row], [je16]]</f>
        <v>0</v>
      </c>
      <c r="S27" s="640">
        <v>0</v>
      </c>
      <c r="T27" s="644">
        <v>0</v>
      </c>
    </row>
    <row customHeight="1" ht="22.5">
      <c r="A28" s="582" t="s">
        <v>316</v>
      </c>
      <c r="B28" s="584"/>
      <c r="C28" s="584"/>
      <c r="D28" s="584" t="s">
        <v>317</v>
      </c>
      <c r="E28" s="603">
        <f>Table5[[#This Row], [je2]]+Table5[[#This Row], [je3]]</f>
        <v>0</v>
      </c>
      <c r="F28" s="636">
        <f>F29</f>
        <v>0</v>
      </c>
      <c r="G28" s="636">
        <f>G29</f>
        <v>0</v>
      </c>
      <c r="H28" s="603">
        <f>Table5[[#This Row], [je5]]+Table5[[#This Row], [je6]]</f>
        <v>341978.93</v>
      </c>
      <c r="I28" s="636">
        <f>I29</f>
        <v>341978.93</v>
      </c>
      <c r="J28" s="637">
        <f>J29</f>
        <v>0</v>
      </c>
      <c r="K28" s="603">
        <f>Table5[[#This Row], [je8]]+Table5[[#This Row], [je11]]</f>
        <v>341978.93</v>
      </c>
      <c r="L28" s="603">
        <f>Table5[[#This Row], [je9]]+Table5[[#This Row], [je10]]</f>
        <v>341978.93</v>
      </c>
      <c r="M28" s="603">
        <f>M29</f>
        <v>341978.93</v>
      </c>
      <c r="N28" s="603">
        <f>N29</f>
        <v>0</v>
      </c>
      <c r="O28" s="603">
        <f>O29</f>
        <v>0</v>
      </c>
      <c r="P28" s="603">
        <f>Table5[[#This Row], [je13]]+Table5[[#This Row], [je14]]</f>
        <v>0</v>
      </c>
      <c r="Q28" s="636">
        <f>Q29</f>
        <v>0</v>
      </c>
      <c r="R28" s="603">
        <f>Table5[[#This Row], [je15]]+Table5[[#This Row], [je16]]</f>
        <v>0</v>
      </c>
      <c r="S28" s="636">
        <f>S29</f>
        <v>0</v>
      </c>
      <c r="T28" s="639">
        <f>T29</f>
        <v>0</v>
      </c>
    </row>
    <row customHeight="1" ht="22.5">
      <c r="A29" s="582" t="s">
        <v>318</v>
      </c>
      <c r="B29" s="584"/>
      <c r="C29" s="584"/>
      <c r="D29" s="584" t="s">
        <v>319</v>
      </c>
      <c r="E29" s="603">
        <f>Table5[[#This Row], [je2]]+Table5[[#This Row], [je3]]</f>
        <v>0</v>
      </c>
      <c r="F29" s="636">
        <f>F30</f>
        <v>0</v>
      </c>
      <c r="G29" s="636">
        <f>G30</f>
        <v>0</v>
      </c>
      <c r="H29" s="603">
        <f>Table5[[#This Row], [je5]]+Table5[[#This Row], [je6]]</f>
        <v>341978.93</v>
      </c>
      <c r="I29" s="636">
        <f>I30</f>
        <v>341978.93</v>
      </c>
      <c r="J29" s="637">
        <f>J30</f>
        <v>0</v>
      </c>
      <c r="K29" s="603">
        <f>Table5[[#This Row], [je8]]+Table5[[#This Row], [je11]]</f>
        <v>341978.93</v>
      </c>
      <c r="L29" s="603">
        <f>Table5[[#This Row], [je9]]+Table5[[#This Row], [je10]]</f>
        <v>341978.93</v>
      </c>
      <c r="M29" s="603">
        <f>M30</f>
        <v>341978.93</v>
      </c>
      <c r="N29" s="603">
        <f>N30</f>
        <v>0</v>
      </c>
      <c r="O29" s="603">
        <f>O30</f>
        <v>0</v>
      </c>
      <c r="P29" s="603">
        <f>Table5[[#This Row], [je13]]+Table5[[#This Row], [je14]]</f>
        <v>0</v>
      </c>
      <c r="Q29" s="636">
        <f>Q30</f>
        <v>0</v>
      </c>
      <c r="R29" s="603">
        <f>Table5[[#This Row], [je15]]+Table5[[#This Row], [je16]]</f>
        <v>0</v>
      </c>
      <c r="S29" s="636">
        <f>S30</f>
        <v>0</v>
      </c>
      <c r="T29" s="639">
        <f>T30</f>
        <v>0</v>
      </c>
    </row>
    <row customHeight="1" ht="22.5">
      <c r="A30" s="588" t="s">
        <v>320</v>
      </c>
      <c r="B30" s="590"/>
      <c r="C30" s="590"/>
      <c r="D30" s="590" t="s">
        <v>321</v>
      </c>
      <c r="E30" s="603">
        <f>Table5[[#This Row], [je2]]+Table5[[#This Row], [je3]]</f>
        <v>0</v>
      </c>
      <c r="F30" s="640">
        <v>0</v>
      </c>
      <c r="G30" s="640">
        <v>0</v>
      </c>
      <c r="H30" s="603">
        <f>Table5[[#This Row], [je5]]+Table5[[#This Row], [je6]]</f>
        <v>341978.93</v>
      </c>
      <c r="I30" s="640">
        <v>341978.93</v>
      </c>
      <c r="J30" s="641">
        <v>0</v>
      </c>
      <c r="K30" s="603">
        <f>Table5[[#This Row], [je8]]+Table5[[#This Row], [je11]]</f>
        <v>341978.93</v>
      </c>
      <c r="L30" s="603">
        <f>Table5[[#This Row], [je9]]+Table5[[#This Row], [je10]]</f>
        <v>341978.93</v>
      </c>
      <c r="M30" s="603">
        <v>341978.93</v>
      </c>
      <c r="N30" s="603">
        <v>0</v>
      </c>
      <c r="O30" s="603">
        <v>0</v>
      </c>
      <c r="P30" s="603">
        <f>Table5[[#This Row], [je13]]+Table5[[#This Row], [je14]]</f>
        <v>0</v>
      </c>
      <c r="Q30" s="640">
        <v>0</v>
      </c>
      <c r="R30" s="603">
        <f>Table5[[#This Row], [je15]]+Table5[[#This Row], [je16]]</f>
        <v>0</v>
      </c>
      <c r="S30" s="640">
        <v>0</v>
      </c>
      <c r="T30" s="644">
        <v>0</v>
      </c>
    </row>
    <row customHeight="1" ht="22.5">
      <c r="A31" s="582" t="s">
        <v>322</v>
      </c>
      <c r="B31" s="584"/>
      <c r="C31" s="584"/>
      <c r="D31" s="584" t="s">
        <v>323</v>
      </c>
      <c r="E31" s="603">
        <f>Table5[[#This Row], [je2]]+Table5[[#This Row], [je3]]</f>
        <v>0</v>
      </c>
      <c r="F31" s="636">
        <f>F32</f>
        <v>0</v>
      </c>
      <c r="G31" s="636">
        <f>G32</f>
        <v>0</v>
      </c>
      <c r="H31" s="603">
        <f>Table5[[#This Row], [je5]]+Table5[[#This Row], [je6]]</f>
        <v>28882841.14</v>
      </c>
      <c r="I31" s="636">
        <f>I32</f>
        <v>0</v>
      </c>
      <c r="J31" s="637">
        <f>J32</f>
        <v>28882841.14</v>
      </c>
      <c r="K31" s="603">
        <f>Table5[[#This Row], [je8]]+Table5[[#This Row], [je11]]</f>
        <v>28882841.14</v>
      </c>
      <c r="L31" s="603">
        <f>Table5[[#This Row], [je9]]+Table5[[#This Row], [je10]]</f>
        <v>0</v>
      </c>
      <c r="M31" s="603">
        <f>M32</f>
        <v>0</v>
      </c>
      <c r="N31" s="603">
        <f>N32</f>
        <v>0</v>
      </c>
      <c r="O31" s="603">
        <f>O32</f>
        <v>28882841.14</v>
      </c>
      <c r="P31" s="603">
        <f>Table5[[#This Row], [je13]]+Table5[[#This Row], [je14]]</f>
        <v>0</v>
      </c>
      <c r="Q31" s="636">
        <f>Q32</f>
        <v>0</v>
      </c>
      <c r="R31" s="603">
        <f>Table5[[#This Row], [je15]]+Table5[[#This Row], [je16]]</f>
        <v>0</v>
      </c>
      <c r="S31" s="636">
        <f>S32</f>
        <v>0</v>
      </c>
      <c r="T31" s="639">
        <f>T32</f>
        <v>0</v>
      </c>
    </row>
    <row customHeight="1" ht="22.5">
      <c r="A32" s="582" t="s">
        <v>328</v>
      </c>
      <c r="B32" s="584"/>
      <c r="C32" s="584"/>
      <c r="D32" s="584" t="s">
        <v>329</v>
      </c>
      <c r="E32" s="603">
        <f>Table5[[#This Row], [je2]]+Table5[[#This Row], [je3]]</f>
        <v>0</v>
      </c>
      <c r="F32" s="636">
        <f>F33</f>
        <v>0</v>
      </c>
      <c r="G32" s="636">
        <f>G33</f>
        <v>0</v>
      </c>
      <c r="H32" s="603">
        <f>Table5[[#This Row], [je5]]+Table5[[#This Row], [je6]]</f>
        <v>28882841.14</v>
      </c>
      <c r="I32" s="636">
        <f>I33</f>
        <v>0</v>
      </c>
      <c r="J32" s="637">
        <f>J33</f>
        <v>28882841.14</v>
      </c>
      <c r="K32" s="603">
        <f>Table5[[#This Row], [je8]]+Table5[[#This Row], [je11]]</f>
        <v>28882841.14</v>
      </c>
      <c r="L32" s="603">
        <f>Table5[[#This Row], [je9]]+Table5[[#This Row], [je10]]</f>
        <v>0</v>
      </c>
      <c r="M32" s="603">
        <f>M33</f>
        <v>0</v>
      </c>
      <c r="N32" s="603">
        <f>N33</f>
        <v>0</v>
      </c>
      <c r="O32" s="603">
        <f>O33</f>
        <v>28882841.14</v>
      </c>
      <c r="P32" s="603">
        <f>Table5[[#This Row], [je13]]+Table5[[#This Row], [je14]]</f>
        <v>0</v>
      </c>
      <c r="Q32" s="636">
        <f>Q33</f>
        <v>0</v>
      </c>
      <c r="R32" s="603">
        <f>Table5[[#This Row], [je15]]+Table5[[#This Row], [je16]]</f>
        <v>0</v>
      </c>
      <c r="S32" s="636">
        <f>S33</f>
        <v>0</v>
      </c>
      <c r="T32" s="639">
        <f>T33</f>
        <v>0</v>
      </c>
    </row>
    <row customHeight="1" ht="22.5">
      <c r="A33" s="588" t="s">
        <v>330</v>
      </c>
      <c r="B33" s="590"/>
      <c r="C33" s="590"/>
      <c r="D33" s="590" t="s">
        <v>331</v>
      </c>
      <c r="E33" s="603">
        <f>Table5[[#This Row], [je2]]+Table5[[#This Row], [je3]]</f>
        <v>0</v>
      </c>
      <c r="F33" s="640">
        <v>0</v>
      </c>
      <c r="G33" s="640">
        <v>0</v>
      </c>
      <c r="H33" s="603">
        <f>Table5[[#This Row], [je5]]+Table5[[#This Row], [je6]]</f>
        <v>28882841.14</v>
      </c>
      <c r="I33" s="640">
        <v>0</v>
      </c>
      <c r="J33" s="641">
        <v>28882841.14</v>
      </c>
      <c r="K33" s="603">
        <f>Table5[[#This Row], [je8]]+Table5[[#This Row], [je11]]</f>
        <v>28882841.14</v>
      </c>
      <c r="L33" s="603">
        <f>Table5[[#This Row], [je9]]+Table5[[#This Row], [je10]]</f>
        <v>0</v>
      </c>
      <c r="M33" s="603">
        <v>0</v>
      </c>
      <c r="N33" s="603">
        <v>0</v>
      </c>
      <c r="O33" s="603">
        <v>28882841.14</v>
      </c>
      <c r="P33" s="603">
        <f>Table5[[#This Row], [je13]]+Table5[[#This Row], [je14]]</f>
        <v>0</v>
      </c>
      <c r="Q33" s="640">
        <v>0</v>
      </c>
      <c r="R33" s="603">
        <f>Table5[[#This Row], [je15]]+Table5[[#This Row], [je16]]</f>
        <v>0</v>
      </c>
      <c r="S33" s="640">
        <v>0</v>
      </c>
      <c r="T33" s="644">
        <v>0</v>
      </c>
    </row>
  </sheetData>
  <mergeCells count="22">
    <mergeCell ref="A1:T1"/>
    <mergeCell ref="E2:T2"/>
    <mergeCell ref="A4:D4"/>
    <mergeCell ref="E4:G4"/>
    <mergeCell ref="H4:J4"/>
    <mergeCell ref="K4:O4"/>
    <mergeCell ref="P4:T4"/>
    <mergeCell ref="L5:N5"/>
    <mergeCell ref="R5:T5"/>
    <mergeCell ref="D5:D6"/>
    <mergeCell ref="E5:E6"/>
    <mergeCell ref="F5:F6"/>
    <mergeCell ref="G5:G6"/>
    <mergeCell ref="H5:H6"/>
    <mergeCell ref="I5:I6"/>
    <mergeCell ref="J5:J6"/>
    <mergeCell ref="K5:K6"/>
    <mergeCell ref="O5:O6"/>
    <mergeCell ref="P5:P6"/>
    <mergeCell ref="Q5:Q6"/>
    <mergeCell ref="A5:C6"/>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07EAE-C191-3024-532B-AD0BC1D2E713}" mc:Ignorable="x14ac xr xr2 xr3">
  <sheetPr>
    <pageSetUpPr fitToPage="1"/>
  </sheetPr>
  <dimension ref="A1:DJ38"/>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32.50390625" customWidth="1"/>
    <col min="5" max="40" style="169" width="18.75390625" customWidth="1"/>
    <col min="41" max="112" style="58" width="18.75390625" customWidth="1"/>
    <col min="113" max="113" width="18.75390625" customWidth="1"/>
    <col min="114" max="114" style="58" width="18.75390625" customWidth="1"/>
  </cols>
  <sheetData>
    <row s="615" customFormat="1" customHeight="1" ht="21">
      <c r="A1" s="565" t="s">
        <v>662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61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663</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2"/>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95" t="s">
        <v>350</v>
      </c>
      <c r="B4" s="573"/>
      <c r="C4" s="573"/>
      <c r="D4" s="573"/>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6">
      <c r="A5" s="575" t="s">
        <v>256</v>
      </c>
      <c r="B5" s="576"/>
      <c r="C5" s="576"/>
      <c r="D5" s="576" t="s">
        <v>257</v>
      </c>
      <c r="E5" s="576"/>
      <c r="F5" s="576" t="s">
        <v>204</v>
      </c>
      <c r="G5" s="576" t="s">
        <v>360</v>
      </c>
      <c r="H5" s="576" t="s">
        <v>361</v>
      </c>
      <c r="I5" s="576" t="s">
        <v>362</v>
      </c>
      <c r="J5" s="576" t="s">
        <v>363</v>
      </c>
      <c r="K5" s="576" t="s">
        <v>364</v>
      </c>
      <c r="L5" s="576" t="s">
        <v>664</v>
      </c>
      <c r="M5" s="576" t="s">
        <v>366</v>
      </c>
      <c r="N5" s="576" t="s">
        <v>367</v>
      </c>
      <c r="O5" s="576" t="s">
        <v>473</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5" t="s">
        <v>266</v>
      </c>
      <c r="B6" s="576" t="s">
        <v>267</v>
      </c>
      <c r="C6" s="576" t="s">
        <v>268</v>
      </c>
      <c r="D6" s="576"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26">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v>75</v>
      </c>
      <c r="CB6" s="626">
        <v>76</v>
      </c>
      <c r="CC6" s="626">
        <v>77</v>
      </c>
      <c r="CD6" s="626">
        <v>78</v>
      </c>
      <c r="CE6" s="626">
        <v>79</v>
      </c>
      <c r="CF6" s="626">
        <v>80</v>
      </c>
      <c r="CG6" s="626">
        <v>81</v>
      </c>
      <c r="CH6" s="626">
        <v>82</v>
      </c>
      <c r="CI6" s="626">
        <v>83</v>
      </c>
      <c r="CJ6" s="626">
        <v>84</v>
      </c>
      <c r="CK6" s="626">
        <v>85</v>
      </c>
      <c r="CL6" s="626">
        <v>86</v>
      </c>
      <c r="CM6" s="626">
        <v>87</v>
      </c>
      <c r="CN6" s="626">
        <v>88</v>
      </c>
      <c r="CO6" s="626">
        <v>89</v>
      </c>
      <c r="CP6" s="626">
        <v>90</v>
      </c>
      <c r="CQ6" s="626">
        <v>91</v>
      </c>
      <c r="CR6" s="626">
        <v>92</v>
      </c>
      <c r="CS6" s="626">
        <v>93</v>
      </c>
      <c r="CT6" s="626">
        <v>94</v>
      </c>
      <c r="CU6" s="626">
        <v>95</v>
      </c>
      <c r="CV6" s="626">
        <v>96</v>
      </c>
      <c r="CW6" s="626">
        <v>97</v>
      </c>
      <c r="CX6" s="626">
        <v>98</v>
      </c>
      <c r="CY6" s="626">
        <v>99</v>
      </c>
      <c r="CZ6" s="626">
        <v>100</v>
      </c>
      <c r="DA6" s="626">
        <v>101</v>
      </c>
      <c r="DB6" s="626">
        <v>102</v>
      </c>
      <c r="DC6" s="626">
        <v>103</v>
      </c>
      <c r="DD6" s="626">
        <v>104</v>
      </c>
      <c r="DE6" s="626">
        <v>105</v>
      </c>
      <c r="DF6" s="626">
        <v>106</v>
      </c>
      <c r="DG6" s="626">
        <v>107</v>
      </c>
      <c r="DH6" s="626">
        <v>108</v>
      </c>
      <c r="DI6" s="626" t="s">
        <v>445</v>
      </c>
      <c r="DJ6" s="627" t="s">
        <v>446</v>
      </c>
    </row>
    <row s="569" customFormat="1" customHeight="1" ht="22.5">
      <c r="A7" s="582"/>
      <c r="B7" s="584"/>
      <c r="C7" s="584"/>
      <c r="D7" s="584" t="s">
        <v>258</v>
      </c>
      <c r="E7" s="585">
        <f>Table6[[#This Row], [je2]]+Table6[[#This Row], [je16]]+Table6[[#This Row], [je44]]+Table6[[#This Row], [je57]]+Table6[[#This Row], [je62]]+Table6[[#This Row], [je75]]+Table6[[#This Row], [je92]]+Table6[[#This Row], [je95]]+Table6[[#This Row], [je101]]+Table6[[#This Row], [je105]]</f>
        <v>41628316.52</v>
      </c>
      <c r="F7" s="585">
        <f>SUM(Table6[[#This Row], [je3]]:Table6[[#This Row], [je15]])</f>
        <v>7188053.68</v>
      </c>
      <c r="G7" s="585">
        <f>G8+G16+G20+G24+G27+G30</f>
        <v>1665978</v>
      </c>
      <c r="H7" s="585">
        <f>H8+H16+H20+H24+H27+H30</f>
        <v>244666</v>
      </c>
      <c r="I7" s="585">
        <f>I8+I16+I20+I24+I27+I30</f>
        <v>187442</v>
      </c>
      <c r="J7" s="585">
        <f>J8+J16+J20+J24+J27+J30</f>
        <v>0</v>
      </c>
      <c r="K7" s="585">
        <f>K8+K16+K20+K24+K27+K30</f>
        <v>2805178.6</v>
      </c>
      <c r="L7" s="585">
        <f>L8+L16+L20+L24+L27+L30</f>
        <v>456426.97</v>
      </c>
      <c r="M7" s="585">
        <f>M8+M16+M20+M24+M27+M30</f>
        <v>393.67</v>
      </c>
      <c r="N7" s="585">
        <f>N8+N16+N20+N24+N27+N30</f>
        <v>185423.49</v>
      </c>
      <c r="O7" s="585">
        <f>O8+O16+O20+O24+O27+O30</f>
        <v>0</v>
      </c>
      <c r="P7" s="585">
        <f>P8+P16+P20+P24+P27+P30</f>
        <v>28866.02</v>
      </c>
      <c r="Q7" s="585">
        <f>Q8+Q16+Q20+Q24+Q27+Q30</f>
        <v>341978.93</v>
      </c>
      <c r="R7" s="585">
        <f>R8+R16+R20+R24+R27+R30</f>
        <v>0</v>
      </c>
      <c r="S7" s="585">
        <f>S8+S16+S20+S24+S27+S30</f>
        <v>1271700</v>
      </c>
      <c r="T7" s="585">
        <f>SUM(Table6[[#This Row], [je17]]:Table6[[#This Row], [je43]])</f>
        <v>5071564.65</v>
      </c>
      <c r="U7" s="585">
        <f>U8+U16+U20+U24+U27+U30</f>
        <v>117670</v>
      </c>
      <c r="V7" s="585">
        <f>V8+V16+V20+V24+V27+V30</f>
        <v>99777</v>
      </c>
      <c r="W7" s="585">
        <f>W8+W16+W20+W24+W27+W30</f>
        <v>0</v>
      </c>
      <c r="X7" s="585">
        <f>X8+X16+X20+X24+X27+X30</f>
        <v>213</v>
      </c>
      <c r="Y7" s="585">
        <f>Y8+Y16+Y20+Y24+Y27+Y30</f>
        <v>6708</v>
      </c>
      <c r="Z7" s="585">
        <f>Z8+Z16+Z20+Z24+Z27+Z30</f>
        <v>40000</v>
      </c>
      <c r="AA7" s="585">
        <f>AA8+AA16+AA20+AA24+AA27+AA30</f>
        <v>27501</v>
      </c>
      <c r="AB7" s="585">
        <f>AB8+AB16+AB20+AB24+AB27+AB30</f>
        <v>190900</v>
      </c>
      <c r="AC7" s="585">
        <f>AC8+AC16+AC20+AC24+AC27+AC30</f>
        <v>489096</v>
      </c>
      <c r="AD7" s="585">
        <f>AD8+AD16+AD20+AD24+AD27+AD30</f>
        <v>142743.5</v>
      </c>
      <c r="AE7" s="585">
        <f>AE8+AE16+AE20+AE24+AE27+AE30</f>
        <v>0</v>
      </c>
      <c r="AF7" s="585">
        <f>AF8+AF16+AF20+AF24+AF27+AF30</f>
        <v>1661047</v>
      </c>
      <c r="AG7" s="585">
        <f>AG8+AG16+AG20+AG24+AG27+AG30</f>
        <v>804168</v>
      </c>
      <c r="AH7" s="585">
        <f>AH8+AH16+AH20+AH24+AH27+AH30</f>
        <v>9932</v>
      </c>
      <c r="AI7" s="585">
        <f>AI8+AI16+AI20+AI24+AI27+AI30</f>
        <v>8192</v>
      </c>
      <c r="AJ7" s="585">
        <f>AJ8+AJ16+AJ20+AJ24+AJ27+AJ30</f>
        <v>10340</v>
      </c>
      <c r="AK7" s="585">
        <f>AK8+AK16+AK20+AK24+AK27+AK30</f>
        <v>0</v>
      </c>
      <c r="AL7" s="585">
        <f>AL8+AL16+AL20+AL24+AL27+AL30</f>
        <v>0</v>
      </c>
      <c r="AM7" s="585">
        <f>AM8+AM16+AM20+AM24+AM27+AM30</f>
        <v>384000</v>
      </c>
      <c r="AN7" s="585">
        <f>AN8+AN16+AN20+AN24+AN27+AN30</f>
        <v>69650</v>
      </c>
      <c r="AO7" s="585">
        <f>AO8+AO16+AO20+AO24+AO27+AO30</f>
        <v>315000</v>
      </c>
      <c r="AP7" s="585">
        <f>AP8+AP16+AP20+AP24+AP27+AP30</f>
        <v>27328.09</v>
      </c>
      <c r="AQ7" s="585">
        <f>AQ8+AQ16+AQ20+AQ24+AQ27+AQ30</f>
        <v>25875</v>
      </c>
      <c r="AR7" s="585">
        <f>AR8+AR16+AR20+AR24+AR27+AR30</f>
        <v>0</v>
      </c>
      <c r="AS7" s="585">
        <f>AS8+AS16+AS20+AS24+AS27+AS30</f>
        <v>62707.06</v>
      </c>
      <c r="AT7" s="585">
        <f>AT8+AT16+AT20+AT24+AT27+AT30</f>
        <v>0</v>
      </c>
      <c r="AU7" s="585">
        <f>AU8+AU16+AU20+AU24+AU27+AU30</f>
        <v>578717</v>
      </c>
      <c r="AV7" s="585">
        <f>SUM(Table6[[#This Row], [je45]]:Table6[[#This Row], [je56]])</f>
        <v>0</v>
      </c>
      <c r="AW7" s="585">
        <f>AW8+AW16+AW20+AW24+AW27+AW30</f>
        <v>0</v>
      </c>
      <c r="AX7" s="585">
        <f>AX8+AX16+AX20+AX24+AX27+AX30</f>
        <v>0</v>
      </c>
      <c r="AY7" s="585">
        <f>AY8+AY16+AY20+AY24+AY27+AY30</f>
        <v>0</v>
      </c>
      <c r="AZ7" s="585">
        <f>AZ8+AZ16+AZ20+AZ24+AZ27+AZ30</f>
        <v>0</v>
      </c>
      <c r="BA7" s="585">
        <f>BA8+BA16+BA20+BA24+BA27+BA30</f>
        <v>0</v>
      </c>
      <c r="BB7" s="585">
        <f>BB8+BB16+BB20+BB24+BB27+BB30</f>
        <v>0</v>
      </c>
      <c r="BC7" s="585">
        <f>BC8+BC16+BC20+BC24+BC27+BC30</f>
        <v>0</v>
      </c>
      <c r="BD7" s="585">
        <f>BD8+BD16+BD20+BD24+BD27+BD30</f>
        <v>0</v>
      </c>
      <c r="BE7" s="585">
        <f>BE8+BE16+BE20+BE24+BE27+BE30</f>
        <v>0</v>
      </c>
      <c r="BF7" s="585">
        <f>BF8+BF16+BF20+BF24+BF27+BF30</f>
        <v>0</v>
      </c>
      <c r="BG7" s="585">
        <f>BG8+BG16+BG20+BG24+BG27+BG30</f>
        <v>0</v>
      </c>
      <c r="BH7" s="585">
        <f>BH8+BH16+BH20+BH24+BH27+BH30</f>
        <v>0</v>
      </c>
      <c r="BI7" s="585">
        <f>SUM(Table6[[#This Row], [je58]]:Table6[[#This Row], [je61]])</f>
        <v>0</v>
      </c>
      <c r="BJ7" s="585">
        <f>BJ8+BJ16+BJ20+BJ24+BJ27+BJ30</f>
        <v>0</v>
      </c>
      <c r="BK7" s="585">
        <f>BK8+BK16+BK20+BK24+BK27+BK30</f>
        <v>0</v>
      </c>
      <c r="BL7" s="585">
        <f>BL8+BL16+BL20+BL24+BL27+BL30</f>
        <v>0</v>
      </c>
      <c r="BM7" s="585">
        <f>BM8+BM16+BM20+BM24+BM27+BM30</f>
        <v>0</v>
      </c>
      <c r="BN7" s="585">
        <f>SUM(Table6[[#This Row], [je63]]:Table6[[#This Row], [je74]])</f>
        <v>0</v>
      </c>
      <c r="BO7" s="585">
        <f>BO8+BO16+BO20+BO24+BO27+BO30</f>
        <v>0</v>
      </c>
      <c r="BP7" s="585">
        <f>BP8+BP16+BP20+BP24+BP27+BP30</f>
        <v>0</v>
      </c>
      <c r="BQ7" s="585">
        <f>BQ8+BQ16+BQ20+BQ24+BQ27+BQ30</f>
        <v>0</v>
      </c>
      <c r="BR7" s="585">
        <f>BR8+BR16+BR20+BR24+BR27+BR30</f>
        <v>0</v>
      </c>
      <c r="BS7" s="585">
        <f>BS8+BS16+BS20+BS24+BS27+BS30</f>
        <v>0</v>
      </c>
      <c r="BT7" s="585">
        <f>BT8+BT16+BT20+BT24+BT27+BT30</f>
        <v>0</v>
      </c>
      <c r="BU7" s="585">
        <f>BU8+BU16+BU20+BU24+BU27+BU30</f>
        <v>0</v>
      </c>
      <c r="BV7" s="585">
        <f>BV8+BV16+BV20+BV24+BV27+BV30</f>
        <v>0</v>
      </c>
      <c r="BW7" s="585">
        <f>BW8+BW16+BW20+BW24+BW27+BW30</f>
        <v>0</v>
      </c>
      <c r="BX7" s="585">
        <f>BX8+BX16+BX20+BX24+BX27+BX30</f>
        <v>0</v>
      </c>
      <c r="BY7" s="585">
        <f>BY8+BY16+BY20+BY24+BY27+BY30</f>
        <v>0</v>
      </c>
      <c r="BZ7" s="585">
        <f>BZ8+BZ16+BZ20+BZ24+BZ27+BZ30</f>
        <v>0</v>
      </c>
      <c r="CA7" s="585">
        <f>SUM(Table6[[#This Row], [je76]]:Table6[[#This Row], [je91]])</f>
        <v>485857.05</v>
      </c>
      <c r="CB7" s="585">
        <f>CB8+CB16+CB20+CB24+CB27+CB30</f>
        <v>0</v>
      </c>
      <c r="CC7" s="585">
        <f>CC8+CC16+CC20+CC24+CC27+CC30</f>
        <v>70770</v>
      </c>
      <c r="CD7" s="585">
        <f>CD8+CD16+CD20+CD24+CD27+CD30</f>
        <v>271665</v>
      </c>
      <c r="CE7" s="585">
        <f>CE8+CE16+CE20+CE24+CE27+CE30</f>
        <v>0</v>
      </c>
      <c r="CF7" s="585">
        <f>CF8+CF16+CF20+CF24+CF27+CF30</f>
        <v>0</v>
      </c>
      <c r="CG7" s="585">
        <f>CG8+CG16+CG20+CG24+CG27+CG30</f>
        <v>9240</v>
      </c>
      <c r="CH7" s="585">
        <f>CH8+CH16+CH20+CH24+CH27+CH30</f>
        <v>0</v>
      </c>
      <c r="CI7" s="585">
        <f>CI8+CI16+CI20+CI24+CI27+CI30</f>
        <v>134182.05</v>
      </c>
      <c r="CJ7" s="585">
        <f>CJ8+CJ16+CJ20+CJ24+CJ27+CJ30</f>
        <v>0</v>
      </c>
      <c r="CK7" s="585">
        <f>CK8+CK16+CK20+CK24+CK27+CK30</f>
        <v>0</v>
      </c>
      <c r="CL7" s="585">
        <f>CL8+CL16+CL20+CL24+CL27+CL30</f>
        <v>0</v>
      </c>
      <c r="CM7" s="585">
        <f>CM8+CM16+CM20+CM24+CM27+CM30</f>
        <v>0</v>
      </c>
      <c r="CN7" s="585">
        <f>CN8+CN16+CN20+CN24+CN27+CN30</f>
        <v>0</v>
      </c>
      <c r="CO7" s="585">
        <f>CO8+CO16+CO20+CO24+CO27+CO30</f>
        <v>0</v>
      </c>
      <c r="CP7" s="585">
        <f>CP8+CP16+CP20+CP24+CP27+CP30</f>
        <v>0</v>
      </c>
      <c r="CQ7" s="585">
        <f>CQ8+CQ16+CQ20+CQ24+CQ27+CQ30</f>
        <v>0</v>
      </c>
      <c r="CR7" s="585">
        <f>SUM(Table6[[#This Row], [je93]]:Table6[[#This Row], [je94]])</f>
        <v>0</v>
      </c>
      <c r="CS7" s="585">
        <f>CS8+CS16+CS20+CS24+CS27+CS30</f>
        <v>0</v>
      </c>
      <c r="CT7" s="585">
        <f>CT8+CT16+CT20+CT24+CT27+CT30</f>
        <v>0</v>
      </c>
      <c r="CU7" s="585">
        <f>SUM(Table6[[#This Row], [je96]]:Table6[[#This Row], [je100]])</f>
        <v>28882841.14</v>
      </c>
      <c r="CV7" s="585">
        <f>CV8+CV16+CV20+CV24+CV27+CV30</f>
        <v>0</v>
      </c>
      <c r="CW7" s="585">
        <f>CW8+CW16+CW20+CW24+CW27+CW30</f>
        <v>0</v>
      </c>
      <c r="CX7" s="585">
        <f>CX8+CX16+CX20+CX24+CX27+CX30</f>
        <v>0</v>
      </c>
      <c r="CY7" s="585">
        <f>CY8+CY16+CY20+CY24+CY27+CY30</f>
        <v>0</v>
      </c>
      <c r="CZ7" s="585">
        <f>CZ8+CZ16+CZ20+CZ24+CZ27+CZ30</f>
        <v>28882841.14</v>
      </c>
      <c r="DA7" s="585">
        <f>SUM(Table6[[#This Row], [je102]]:Table6[[#This Row], [je104]])</f>
        <v>0</v>
      </c>
      <c r="DB7" s="585">
        <f>DB8+DB16+DB20+DB24+DB27+DB30</f>
        <v>0</v>
      </c>
      <c r="DC7" s="585">
        <f>DC8+DC16+DC20+DC24+DC27+DC30</f>
        <v>0</v>
      </c>
      <c r="DD7" s="585">
        <f>DD8+DD16+DD20+DD24+DD27+DD30</f>
        <v>0</v>
      </c>
      <c r="DE7" s="585">
        <f>SUM(Table6[[#This Row], [je106]]:Table6[[#This Row], [je110]])</f>
        <v>0</v>
      </c>
      <c r="DF7" s="585">
        <f>DF8+DF16+DF20+DF24+DF27+DF30</f>
        <v>0</v>
      </c>
      <c r="DG7" s="585">
        <f>DG8+DG16+DG20+DG24+DG27+DG30</f>
        <v>0</v>
      </c>
      <c r="DH7" s="585">
        <f>DH8+DH16+DH20+DH24+DH27+DH30</f>
        <v>0</v>
      </c>
      <c r="DI7" s="585">
        <f>DI8+DI16+DI20+DI24+DI27+DI30</f>
        <v>0</v>
      </c>
      <c r="DJ7" s="630">
        <f>DJ8+DJ16+DJ20+DJ24+DJ27+DJ30</f>
        <v>0</v>
      </c>
    </row>
    <row customHeight="1" ht="22.5">
      <c r="A8" s="582" t="s">
        <v>270</v>
      </c>
      <c r="B8" s="584"/>
      <c r="C8" s="584"/>
      <c r="D8" s="584" t="s">
        <v>271</v>
      </c>
      <c r="E8" s="585">
        <f>Table6[[#This Row], [je2]]+Table6[[#This Row], [je16]]+Table6[[#This Row], [je44]]+Table6[[#This Row], [je57]]+Table6[[#This Row], [je62]]+Table6[[#This Row], [je75]]+Table6[[#This Row], [je92]]+Table6[[#This Row], [je95]]+Table6[[#This Row], [je101]]+Table6[[#This Row], [je105]]</f>
        <v>11314813.32</v>
      </c>
      <c r="F8" s="585">
        <f>SUM(Table6[[#This Row], [je3]]:Table6[[#This Row], [je15]])</f>
        <v>6200638.62</v>
      </c>
      <c r="G8" s="585">
        <f>G9+G12+G14</f>
        <v>1665978</v>
      </c>
      <c r="H8" s="585">
        <f>H9+H12+H14</f>
        <v>244666</v>
      </c>
      <c r="I8" s="585">
        <f>I9+I12+I14</f>
        <v>187442</v>
      </c>
      <c r="J8" s="585">
        <f>J9+J12+J14</f>
        <v>0</v>
      </c>
      <c r="K8" s="585">
        <f>K9+K12+K14</f>
        <v>2805178.6</v>
      </c>
      <c r="L8" s="585">
        <f>L9+L12+L14</f>
        <v>0</v>
      </c>
      <c r="M8" s="585">
        <f>M9+M12+M14</f>
        <v>0</v>
      </c>
      <c r="N8" s="585">
        <f>N9+N12+N14</f>
        <v>0</v>
      </c>
      <c r="O8" s="585">
        <f>O9+O12+O14</f>
        <v>0</v>
      </c>
      <c r="P8" s="585">
        <f>P9+P12+P14</f>
        <v>25674.02</v>
      </c>
      <c r="Q8" s="585">
        <f>Q9+Q12+Q14</f>
        <v>0</v>
      </c>
      <c r="R8" s="585">
        <f>R9+R12+R14</f>
        <v>0</v>
      </c>
      <c r="S8" s="585">
        <f>S9+S12+S14</f>
        <v>1271700</v>
      </c>
      <c r="T8" s="585">
        <f>SUM(Table6[[#This Row], [je17]]:Table6[[#This Row], [je43]])</f>
        <v>4959982.65</v>
      </c>
      <c r="U8" s="585">
        <f>U9+U12+U14</f>
        <v>117670</v>
      </c>
      <c r="V8" s="585">
        <f>V9+V12+V14</f>
        <v>99777</v>
      </c>
      <c r="W8" s="585">
        <f>W9+W12+W14</f>
        <v>0</v>
      </c>
      <c r="X8" s="585">
        <f>X9+X12+X14</f>
        <v>213</v>
      </c>
      <c r="Y8" s="585">
        <f>Y9+Y12+Y14</f>
        <v>6708</v>
      </c>
      <c r="Z8" s="585">
        <f>Z9+Z12+Z14</f>
        <v>40000</v>
      </c>
      <c r="AA8" s="585">
        <f>AA9+AA12+AA14</f>
        <v>27501</v>
      </c>
      <c r="AB8" s="585">
        <f>AB9+AB12+AB14</f>
        <v>190900</v>
      </c>
      <c r="AC8" s="585">
        <f>AC9+AC12+AC14</f>
        <v>489096</v>
      </c>
      <c r="AD8" s="585">
        <f>AD9+AD12+AD14</f>
        <v>142743.5</v>
      </c>
      <c r="AE8" s="585">
        <f>AE9+AE12+AE14</f>
        <v>0</v>
      </c>
      <c r="AF8" s="585">
        <f>AF9+AF12+AF14</f>
        <v>1661047</v>
      </c>
      <c r="AG8" s="585">
        <f>AG9+AG12+AG14</f>
        <v>804168</v>
      </c>
      <c r="AH8" s="585">
        <f>AH9+AH12+AH14</f>
        <v>9932</v>
      </c>
      <c r="AI8" s="585">
        <f>AI9+AI12+AI14</f>
        <v>4472</v>
      </c>
      <c r="AJ8" s="585">
        <f>AJ9+AJ12+AJ14</f>
        <v>10340</v>
      </c>
      <c r="AK8" s="585">
        <f>AK9+AK12+AK14</f>
        <v>0</v>
      </c>
      <c r="AL8" s="585">
        <f>AL9+AL12+AL14</f>
        <v>0</v>
      </c>
      <c r="AM8" s="585">
        <f>AM9+AM12+AM14</f>
        <v>384000</v>
      </c>
      <c r="AN8" s="585">
        <f>AN9+AN12+AN14</f>
        <v>69650</v>
      </c>
      <c r="AO8" s="585">
        <f>AO9+AO12+AO14</f>
        <v>315000</v>
      </c>
      <c r="AP8" s="585">
        <f>AP9+AP12+AP14</f>
        <v>27328.09</v>
      </c>
      <c r="AQ8" s="585">
        <f>AQ9+AQ12+AQ14</f>
        <v>25875</v>
      </c>
      <c r="AR8" s="585">
        <f>AR9+AR12+AR14</f>
        <v>0</v>
      </c>
      <c r="AS8" s="585">
        <f>AS9+AS12+AS14</f>
        <v>62707.06</v>
      </c>
      <c r="AT8" s="585">
        <f>AT9+AT12+AT14</f>
        <v>0</v>
      </c>
      <c r="AU8" s="585">
        <f>AU9+AU12+AU14</f>
        <v>470855</v>
      </c>
      <c r="AV8" s="585">
        <f>SUM(Table6[[#This Row], [je45]]:Table6[[#This Row], [je56]])</f>
        <v>0</v>
      </c>
      <c r="AW8" s="585">
        <f>AW9+AW12+AW14</f>
        <v>0</v>
      </c>
      <c r="AX8" s="585">
        <f>AX9+AX12+AX14</f>
        <v>0</v>
      </c>
      <c r="AY8" s="585">
        <f>AY9+AY12+AY14</f>
        <v>0</v>
      </c>
      <c r="AZ8" s="585">
        <f>AZ9+AZ12+AZ14</f>
        <v>0</v>
      </c>
      <c r="BA8" s="585">
        <f>BA9+BA12+BA14</f>
        <v>0</v>
      </c>
      <c r="BB8" s="585">
        <f>BB9+BB12+BB14</f>
        <v>0</v>
      </c>
      <c r="BC8" s="585">
        <f>BC9+BC12+BC14</f>
        <v>0</v>
      </c>
      <c r="BD8" s="585">
        <f>BD9+BD12+BD14</f>
        <v>0</v>
      </c>
      <c r="BE8" s="585">
        <f>BE9+BE12+BE14</f>
        <v>0</v>
      </c>
      <c r="BF8" s="585">
        <f>BF9+BF12+BF14</f>
        <v>0</v>
      </c>
      <c r="BG8" s="585">
        <f>BG9+BG12+BG14</f>
        <v>0</v>
      </c>
      <c r="BH8" s="585">
        <f>BH9+BH12+BH14</f>
        <v>0</v>
      </c>
      <c r="BI8" s="585">
        <f>SUM(Table6[[#This Row], [je58]]:Table6[[#This Row], [je61]])</f>
        <v>0</v>
      </c>
      <c r="BJ8" s="585">
        <f>BJ9+BJ12+BJ14</f>
        <v>0</v>
      </c>
      <c r="BK8" s="585">
        <f>BK9+BK12+BK14</f>
        <v>0</v>
      </c>
      <c r="BL8" s="585">
        <f>BL9+BL12+BL14</f>
        <v>0</v>
      </c>
      <c r="BM8" s="585">
        <f>BM9+BM12+BM14</f>
        <v>0</v>
      </c>
      <c r="BN8" s="585">
        <f>SUM(Table6[[#This Row], [je63]]:Table6[[#This Row], [je74]])</f>
        <v>0</v>
      </c>
      <c r="BO8" s="585">
        <f>BO9+BO12+BO14</f>
        <v>0</v>
      </c>
      <c r="BP8" s="585">
        <f>BP9+BP12+BP14</f>
        <v>0</v>
      </c>
      <c r="BQ8" s="585">
        <f>BQ9+BQ12+BQ14</f>
        <v>0</v>
      </c>
      <c r="BR8" s="585">
        <f>BR9+BR12+BR14</f>
        <v>0</v>
      </c>
      <c r="BS8" s="585">
        <f>BS9+BS12+BS14</f>
        <v>0</v>
      </c>
      <c r="BT8" s="585">
        <f>BT9+BT12+BT14</f>
        <v>0</v>
      </c>
      <c r="BU8" s="585">
        <f>BU9+BU12+BU14</f>
        <v>0</v>
      </c>
      <c r="BV8" s="585">
        <f>BV9+BV12+BV14</f>
        <v>0</v>
      </c>
      <c r="BW8" s="585">
        <f>BW9+BW12+BW14</f>
        <v>0</v>
      </c>
      <c r="BX8" s="585">
        <f>BX9+BX12+BX14</f>
        <v>0</v>
      </c>
      <c r="BY8" s="585">
        <f>BY9+BY12+BY14</f>
        <v>0</v>
      </c>
      <c r="BZ8" s="585">
        <f>BZ9+BZ12+BZ14</f>
        <v>0</v>
      </c>
      <c r="CA8" s="585">
        <f>SUM(Table6[[#This Row], [je76]]:Table6[[#This Row], [je91]])</f>
        <v>154192.05</v>
      </c>
      <c r="CB8" s="585">
        <f>CB9+CB12+CB14</f>
        <v>0</v>
      </c>
      <c r="CC8" s="585">
        <f>CC9+CC12+CC14</f>
        <v>10770</v>
      </c>
      <c r="CD8" s="585">
        <f>CD9+CD12+CD14</f>
        <v>0</v>
      </c>
      <c r="CE8" s="585">
        <f>CE9+CE12+CE14</f>
        <v>0</v>
      </c>
      <c r="CF8" s="585">
        <f>CF9+CF12+CF14</f>
        <v>0</v>
      </c>
      <c r="CG8" s="585">
        <f>CG9+CG12+CG14</f>
        <v>9240</v>
      </c>
      <c r="CH8" s="585">
        <f>CH9+CH12+CH14</f>
        <v>0</v>
      </c>
      <c r="CI8" s="585">
        <f>CI9+CI12+CI14</f>
        <v>134182.05</v>
      </c>
      <c r="CJ8" s="585">
        <f>CJ9+CJ12+CJ14</f>
        <v>0</v>
      </c>
      <c r="CK8" s="585">
        <f>CK9+CK12+CK14</f>
        <v>0</v>
      </c>
      <c r="CL8" s="585">
        <f>CL9+CL12+CL14</f>
        <v>0</v>
      </c>
      <c r="CM8" s="585">
        <f>CM9+CM12+CM14</f>
        <v>0</v>
      </c>
      <c r="CN8" s="585">
        <f>CN9+CN12+CN14</f>
        <v>0</v>
      </c>
      <c r="CO8" s="585">
        <f>CO9+CO12+CO14</f>
        <v>0</v>
      </c>
      <c r="CP8" s="585">
        <f>CP9+CP12+CP14</f>
        <v>0</v>
      </c>
      <c r="CQ8" s="585">
        <f>CQ9+CQ12+CQ14</f>
        <v>0</v>
      </c>
      <c r="CR8" s="585">
        <f>SUM(Table6[[#This Row], [je93]]:Table6[[#This Row], [je94]])</f>
        <v>0</v>
      </c>
      <c r="CS8" s="585">
        <f>CS9+CS12+CS14</f>
        <v>0</v>
      </c>
      <c r="CT8" s="585">
        <f>CT9+CT12+CT14</f>
        <v>0</v>
      </c>
      <c r="CU8" s="585">
        <f>SUM(Table6[[#This Row], [je96]]:Table6[[#This Row], [je100]])</f>
        <v>0</v>
      </c>
      <c r="CV8" s="585">
        <f>CV9+CV12+CV14</f>
        <v>0</v>
      </c>
      <c r="CW8" s="585">
        <f>CW9+CW12+CW14</f>
        <v>0</v>
      </c>
      <c r="CX8" s="585">
        <f>CX9+CX12+CX14</f>
        <v>0</v>
      </c>
      <c r="CY8" s="585">
        <f>CY9+CY12+CY14</f>
        <v>0</v>
      </c>
      <c r="CZ8" s="585">
        <f>CZ9+CZ12+CZ14</f>
        <v>0</v>
      </c>
      <c r="DA8" s="585">
        <f>SUM(Table6[[#This Row], [je102]]:Table6[[#This Row], [je104]])</f>
        <v>0</v>
      </c>
      <c r="DB8" s="585">
        <f>DB9+DB12+DB14</f>
        <v>0</v>
      </c>
      <c r="DC8" s="585">
        <f>DC9+DC12+DC14</f>
        <v>0</v>
      </c>
      <c r="DD8" s="585">
        <f>DD9+DD12+DD14</f>
        <v>0</v>
      </c>
      <c r="DE8" s="585">
        <f>SUM(Table6[[#This Row], [je106]]:Table6[[#This Row], [je110]])</f>
        <v>0</v>
      </c>
      <c r="DF8" s="585">
        <f>DF9+DF12+DF14</f>
        <v>0</v>
      </c>
      <c r="DG8" s="585">
        <f>DG9+DG12+DG14</f>
        <v>0</v>
      </c>
      <c r="DH8" s="585">
        <f>DH9+DH12+DH14</f>
        <v>0</v>
      </c>
      <c r="DI8" s="585">
        <f>DI9+DI12+DI14</f>
        <v>0</v>
      </c>
      <c r="DJ8" s="630">
        <f>DJ9+DJ12+DJ14</f>
        <v>0</v>
      </c>
    </row>
    <row customHeight="1" ht="22.5">
      <c r="A9" s="582" t="s">
        <v>272</v>
      </c>
      <c r="B9" s="584"/>
      <c r="C9" s="584"/>
      <c r="D9" s="584" t="s">
        <v>447</v>
      </c>
      <c r="E9" s="585">
        <f>Table6[[#This Row], [je2]]+Table6[[#This Row], [je16]]+Table6[[#This Row], [je44]]+Table6[[#This Row], [je57]]+Table6[[#This Row], [je62]]+Table6[[#This Row], [je75]]+Table6[[#This Row], [je92]]+Table6[[#This Row], [je95]]+Table6[[#This Row], [je101]]+Table6[[#This Row], [je105]]</f>
        <v>11058466.32</v>
      </c>
      <c r="F9" s="585">
        <f>SUM(Table6[[#This Row], [je3]]:Table6[[#This Row], [je15]])</f>
        <v>6151638.62</v>
      </c>
      <c r="G9" s="585">
        <f>G10+G11</f>
        <v>1665978</v>
      </c>
      <c r="H9" s="585">
        <f>H10+H11</f>
        <v>226666</v>
      </c>
      <c r="I9" s="585">
        <f>I10+I11</f>
        <v>187442</v>
      </c>
      <c r="J9" s="585">
        <f>J10+J11</f>
        <v>0</v>
      </c>
      <c r="K9" s="585">
        <f>K10+K11</f>
        <v>2805178.6</v>
      </c>
      <c r="L9" s="585">
        <f>L10+L11</f>
        <v>0</v>
      </c>
      <c r="M9" s="585">
        <f>M10+M11</f>
        <v>0</v>
      </c>
      <c r="N9" s="585">
        <f>N10+N11</f>
        <v>0</v>
      </c>
      <c r="O9" s="585">
        <f>O10+O11</f>
        <v>0</v>
      </c>
      <c r="P9" s="585">
        <f>P10+P11</f>
        <v>25674.02</v>
      </c>
      <c r="Q9" s="585">
        <f>Q10+Q11</f>
        <v>0</v>
      </c>
      <c r="R9" s="585">
        <f>R10+R11</f>
        <v>0</v>
      </c>
      <c r="S9" s="585">
        <f>S10+S11</f>
        <v>1240700</v>
      </c>
      <c r="T9" s="585">
        <f>SUM(Table6[[#This Row], [je17]]:Table6[[#This Row], [je43]])</f>
        <v>4752635.65</v>
      </c>
      <c r="U9" s="585">
        <f>U10+U11</f>
        <v>117670</v>
      </c>
      <c r="V9" s="585">
        <f>V10+V11</f>
        <v>99777</v>
      </c>
      <c r="W9" s="585">
        <f>W10+W11</f>
        <v>0</v>
      </c>
      <c r="X9" s="585">
        <f>X10+X11</f>
        <v>213</v>
      </c>
      <c r="Y9" s="585">
        <f>Y10+Y11</f>
        <v>6708</v>
      </c>
      <c r="Z9" s="585">
        <f>Z10+Z11</f>
        <v>40000</v>
      </c>
      <c r="AA9" s="585">
        <f>AA10+AA11</f>
        <v>27501</v>
      </c>
      <c r="AB9" s="585">
        <f>AB10+AB11</f>
        <v>190900</v>
      </c>
      <c r="AC9" s="585">
        <f>AC10+AC11</f>
        <v>489096</v>
      </c>
      <c r="AD9" s="585">
        <f>AD10+AD11</f>
        <v>88208.5</v>
      </c>
      <c r="AE9" s="585">
        <f>AE10+AE11</f>
        <v>0</v>
      </c>
      <c r="AF9" s="585">
        <f>AF10+AF11</f>
        <v>1661047</v>
      </c>
      <c r="AG9" s="585">
        <f>AG10+AG11</f>
        <v>804168</v>
      </c>
      <c r="AH9" s="585">
        <f>AH10+AH11</f>
        <v>9932</v>
      </c>
      <c r="AI9" s="585">
        <f>AI10+AI11</f>
        <v>0</v>
      </c>
      <c r="AJ9" s="585">
        <f>AJ10+AJ11</f>
        <v>0</v>
      </c>
      <c r="AK9" s="585">
        <f>AK10+AK11</f>
        <v>0</v>
      </c>
      <c r="AL9" s="585">
        <f>AL10+AL11</f>
        <v>0</v>
      </c>
      <c r="AM9" s="585">
        <f>AM10+AM11</f>
        <v>384000</v>
      </c>
      <c r="AN9" s="585">
        <f>AN10+AN11</f>
        <v>69650</v>
      </c>
      <c r="AO9" s="585">
        <f>AO10+AO11</f>
        <v>315000</v>
      </c>
      <c r="AP9" s="585">
        <f>AP10+AP11</f>
        <v>27328.09</v>
      </c>
      <c r="AQ9" s="585">
        <f>AQ10+AQ11</f>
        <v>25875</v>
      </c>
      <c r="AR9" s="585">
        <f>AR10+AR11</f>
        <v>0</v>
      </c>
      <c r="AS9" s="585">
        <f>AS10+AS11</f>
        <v>62707.06</v>
      </c>
      <c r="AT9" s="585">
        <f>AT10+AT11</f>
        <v>0</v>
      </c>
      <c r="AU9" s="585">
        <f>AU10+AU11</f>
        <v>332855</v>
      </c>
      <c r="AV9" s="585">
        <f>SUM(Table6[[#This Row], [je45]]:Table6[[#This Row], [je56]])</f>
        <v>0</v>
      </c>
      <c r="AW9" s="585">
        <f>AW10+AW11</f>
        <v>0</v>
      </c>
      <c r="AX9" s="585">
        <f>AX10+AX11</f>
        <v>0</v>
      </c>
      <c r="AY9" s="585">
        <f>AY10+AY11</f>
        <v>0</v>
      </c>
      <c r="AZ9" s="585">
        <f>AZ10+AZ11</f>
        <v>0</v>
      </c>
      <c r="BA9" s="585">
        <f>BA10+BA11</f>
        <v>0</v>
      </c>
      <c r="BB9" s="585">
        <f>BB10+BB11</f>
        <v>0</v>
      </c>
      <c r="BC9" s="585">
        <f>BC10+BC11</f>
        <v>0</v>
      </c>
      <c r="BD9" s="585">
        <f>BD10+BD11</f>
        <v>0</v>
      </c>
      <c r="BE9" s="585">
        <f>BE10+BE11</f>
        <v>0</v>
      </c>
      <c r="BF9" s="585">
        <f>BF10+BF11</f>
        <v>0</v>
      </c>
      <c r="BG9" s="585">
        <f>BG10+BG11</f>
        <v>0</v>
      </c>
      <c r="BH9" s="585">
        <f>BH10+BH11</f>
        <v>0</v>
      </c>
      <c r="BI9" s="585">
        <f>SUM(Table6[[#This Row], [je58]]:Table6[[#This Row], [je61]])</f>
        <v>0</v>
      </c>
      <c r="BJ9" s="585">
        <f>BJ10+BJ11</f>
        <v>0</v>
      </c>
      <c r="BK9" s="585">
        <f>BK10+BK11</f>
        <v>0</v>
      </c>
      <c r="BL9" s="585">
        <f>BL10+BL11</f>
        <v>0</v>
      </c>
      <c r="BM9" s="585">
        <f>BM10+BM11</f>
        <v>0</v>
      </c>
      <c r="BN9" s="585">
        <f>SUM(Table6[[#This Row], [je63]]:Table6[[#This Row], [je74]])</f>
        <v>0</v>
      </c>
      <c r="BO9" s="585">
        <f>BO10+BO11</f>
        <v>0</v>
      </c>
      <c r="BP9" s="585">
        <f>BP10+BP11</f>
        <v>0</v>
      </c>
      <c r="BQ9" s="585">
        <f>BQ10+BQ11</f>
        <v>0</v>
      </c>
      <c r="BR9" s="585">
        <f>BR10+BR11</f>
        <v>0</v>
      </c>
      <c r="BS9" s="585">
        <f>BS10+BS11</f>
        <v>0</v>
      </c>
      <c r="BT9" s="585">
        <f>BT10+BT11</f>
        <v>0</v>
      </c>
      <c r="BU9" s="585">
        <f>BU10+BU11</f>
        <v>0</v>
      </c>
      <c r="BV9" s="585">
        <f>BV10+BV11</f>
        <v>0</v>
      </c>
      <c r="BW9" s="585">
        <f>BW10+BW11</f>
        <v>0</v>
      </c>
      <c r="BX9" s="585">
        <f>BX10+BX11</f>
        <v>0</v>
      </c>
      <c r="BY9" s="585">
        <f>BY10+BY11</f>
        <v>0</v>
      </c>
      <c r="BZ9" s="585">
        <f>BZ10+BZ11</f>
        <v>0</v>
      </c>
      <c r="CA9" s="585">
        <f>SUM(Table6[[#This Row], [je76]]:Table6[[#This Row], [je91]])</f>
        <v>154192.05</v>
      </c>
      <c r="CB9" s="585">
        <f>CB10+CB11</f>
        <v>0</v>
      </c>
      <c r="CC9" s="585">
        <f>CC10+CC11</f>
        <v>10770</v>
      </c>
      <c r="CD9" s="585">
        <f>CD10+CD11</f>
        <v>0</v>
      </c>
      <c r="CE9" s="585">
        <f>CE10+CE11</f>
        <v>0</v>
      </c>
      <c r="CF9" s="585">
        <f>CF10+CF11</f>
        <v>0</v>
      </c>
      <c r="CG9" s="585">
        <f>CG10+CG11</f>
        <v>9240</v>
      </c>
      <c r="CH9" s="585">
        <f>CH10+CH11</f>
        <v>0</v>
      </c>
      <c r="CI9" s="585">
        <f>CI10+CI11</f>
        <v>134182.05</v>
      </c>
      <c r="CJ9" s="585">
        <f>CJ10+CJ11</f>
        <v>0</v>
      </c>
      <c r="CK9" s="585">
        <f>CK10+CK11</f>
        <v>0</v>
      </c>
      <c r="CL9" s="585">
        <f>CL10+CL11</f>
        <v>0</v>
      </c>
      <c r="CM9" s="585">
        <f>CM10+CM11</f>
        <v>0</v>
      </c>
      <c r="CN9" s="585">
        <f>CN10+CN11</f>
        <v>0</v>
      </c>
      <c r="CO9" s="585">
        <f>CO10+CO11</f>
        <v>0</v>
      </c>
      <c r="CP9" s="585">
        <f>CP10+CP11</f>
        <v>0</v>
      </c>
      <c r="CQ9" s="585">
        <f>CQ10+CQ11</f>
        <v>0</v>
      </c>
      <c r="CR9" s="585">
        <f>SUM(Table6[[#This Row], [je93]]:Table6[[#This Row], [je94]])</f>
        <v>0</v>
      </c>
      <c r="CS9" s="585">
        <f>CS10+CS11</f>
        <v>0</v>
      </c>
      <c r="CT9" s="585">
        <f>CT10+CT11</f>
        <v>0</v>
      </c>
      <c r="CU9" s="585">
        <f>SUM(Table6[[#This Row], [je96]]:Table6[[#This Row], [je100]])</f>
        <v>0</v>
      </c>
      <c r="CV9" s="585">
        <f>CV10+CV11</f>
        <v>0</v>
      </c>
      <c r="CW9" s="585">
        <f>CW10+CW11</f>
        <v>0</v>
      </c>
      <c r="CX9" s="585">
        <f>CX10+CX11</f>
        <v>0</v>
      </c>
      <c r="CY9" s="585">
        <f>CY10+CY11</f>
        <v>0</v>
      </c>
      <c r="CZ9" s="585">
        <f>CZ10+CZ11</f>
        <v>0</v>
      </c>
      <c r="DA9" s="585">
        <f>SUM(Table6[[#This Row], [je102]]:Table6[[#This Row], [je104]])</f>
        <v>0</v>
      </c>
      <c r="DB9" s="585">
        <f>DB10+DB11</f>
        <v>0</v>
      </c>
      <c r="DC9" s="585">
        <f>DC10+DC11</f>
        <v>0</v>
      </c>
      <c r="DD9" s="585">
        <f>DD10+DD11</f>
        <v>0</v>
      </c>
      <c r="DE9" s="585">
        <f>SUM(Table6[[#This Row], [je106]]:Table6[[#This Row], [je110]])</f>
        <v>0</v>
      </c>
      <c r="DF9" s="585">
        <f>DF10+DF11</f>
        <v>0</v>
      </c>
      <c r="DG9" s="585">
        <f>DG10+DG11</f>
        <v>0</v>
      </c>
      <c r="DH9" s="585">
        <f>DH10+DH11</f>
        <v>0</v>
      </c>
      <c r="DI9" s="585">
        <f>DI10+DI11</f>
        <v>0</v>
      </c>
      <c r="DJ9" s="630">
        <f>DJ10+DJ11</f>
        <v>0</v>
      </c>
    </row>
    <row customHeight="1" ht="22.5">
      <c r="A10" s="588" t="s">
        <v>274</v>
      </c>
      <c r="B10" s="590"/>
      <c r="C10" s="590"/>
      <c r="D10" s="590" t="s">
        <v>448</v>
      </c>
      <c r="E10" s="585">
        <f>Table6[[#This Row], [je2]]+Table6[[#This Row], [je16]]+Table6[[#This Row], [je44]]+Table6[[#This Row], [je57]]+Table6[[#This Row], [je62]]+Table6[[#This Row], [je75]]+Table6[[#This Row], [je92]]+Table6[[#This Row], [je95]]+Table6[[#This Row], [je101]]+Table6[[#This Row], [je105]]</f>
        <v>3710761.61</v>
      </c>
      <c r="F10" s="585">
        <f>SUM(Table6[[#This Row], [je3]]:Table6[[#This Row], [je15]])</f>
        <v>3267428.02</v>
      </c>
      <c r="G10" s="585">
        <v>1665978</v>
      </c>
      <c r="H10" s="585">
        <v>226666</v>
      </c>
      <c r="I10" s="585">
        <v>187442</v>
      </c>
      <c r="J10" s="585">
        <v>0</v>
      </c>
      <c r="K10" s="585">
        <v>1161668</v>
      </c>
      <c r="L10" s="585">
        <v>0</v>
      </c>
      <c r="M10" s="585">
        <v>0</v>
      </c>
      <c r="N10" s="585">
        <v>0</v>
      </c>
      <c r="O10" s="585">
        <v>0</v>
      </c>
      <c r="P10" s="585">
        <v>25674.02</v>
      </c>
      <c r="Q10" s="585">
        <v>0</v>
      </c>
      <c r="R10" s="585">
        <v>0</v>
      </c>
      <c r="S10" s="585">
        <v>0</v>
      </c>
      <c r="T10" s="585">
        <f>SUM(Table6[[#This Row], [je17]]:Table6[[#This Row], [je43]])</f>
        <v>423323.59</v>
      </c>
      <c r="U10" s="585">
        <v>90970</v>
      </c>
      <c r="V10" s="585">
        <v>99777</v>
      </c>
      <c r="W10" s="585">
        <v>0</v>
      </c>
      <c r="X10" s="585">
        <v>213</v>
      </c>
      <c r="Y10" s="585">
        <v>0</v>
      </c>
      <c r="Z10" s="585">
        <v>0</v>
      </c>
      <c r="AA10" s="585">
        <v>21501</v>
      </c>
      <c r="AB10" s="585">
        <v>0</v>
      </c>
      <c r="AC10" s="585">
        <v>0</v>
      </c>
      <c r="AD10" s="585">
        <v>88208.5</v>
      </c>
      <c r="AE10" s="585">
        <v>0</v>
      </c>
      <c r="AF10" s="585">
        <v>16330</v>
      </c>
      <c r="AG10" s="585">
        <v>0</v>
      </c>
      <c r="AH10" s="585">
        <v>9932</v>
      </c>
      <c r="AI10" s="585">
        <v>0</v>
      </c>
      <c r="AJ10" s="585">
        <v>0</v>
      </c>
      <c r="AK10" s="585">
        <v>0</v>
      </c>
      <c r="AL10" s="585">
        <v>0</v>
      </c>
      <c r="AM10" s="585">
        <v>0</v>
      </c>
      <c r="AN10" s="585">
        <v>0</v>
      </c>
      <c r="AO10" s="585">
        <v>30000</v>
      </c>
      <c r="AP10" s="585">
        <v>27328.09</v>
      </c>
      <c r="AQ10" s="585">
        <v>25875</v>
      </c>
      <c r="AR10" s="585">
        <v>0</v>
      </c>
      <c r="AS10" s="585">
        <v>0</v>
      </c>
      <c r="AT10" s="585">
        <v>0</v>
      </c>
      <c r="AU10" s="585">
        <v>13189</v>
      </c>
      <c r="AV10" s="585">
        <f>SUM(Table6[[#This Row], [je45]]:Table6[[#This Row], [je56]])</f>
        <v>0</v>
      </c>
      <c r="AW10" s="585">
        <v>0</v>
      </c>
      <c r="AX10" s="585">
        <v>0</v>
      </c>
      <c r="AY10" s="585">
        <v>0</v>
      </c>
      <c r="AZ10" s="585">
        <v>0</v>
      </c>
      <c r="BA10" s="585">
        <v>0</v>
      </c>
      <c r="BB10" s="585">
        <v>0</v>
      </c>
      <c r="BC10" s="585">
        <v>0</v>
      </c>
      <c r="BD10" s="585">
        <v>0</v>
      </c>
      <c r="BE10" s="585">
        <v>0</v>
      </c>
      <c r="BF10" s="585">
        <v>0</v>
      </c>
      <c r="BG10" s="585">
        <v>0</v>
      </c>
      <c r="BH10" s="585">
        <v>0</v>
      </c>
      <c r="BI10" s="585">
        <f>SUM(Table6[[#This Row], [je58]]:Table6[[#This Row], [je61]])</f>
        <v>0</v>
      </c>
      <c r="BJ10" s="585">
        <v>0</v>
      </c>
      <c r="BK10" s="585">
        <v>0</v>
      </c>
      <c r="BL10" s="585">
        <v>0</v>
      </c>
      <c r="BM10" s="585">
        <v>0</v>
      </c>
      <c r="BN10" s="585">
        <f>SUM(Table6[[#This Row], [je63]]:Table6[[#This Row], [je74]])</f>
        <v>0</v>
      </c>
      <c r="BO10" s="585">
        <v>0</v>
      </c>
      <c r="BP10" s="585">
        <v>0</v>
      </c>
      <c r="BQ10" s="585">
        <v>0</v>
      </c>
      <c r="BR10" s="585">
        <v>0</v>
      </c>
      <c r="BS10" s="585">
        <v>0</v>
      </c>
      <c r="BT10" s="585">
        <v>0</v>
      </c>
      <c r="BU10" s="585">
        <v>0</v>
      </c>
      <c r="BV10" s="585">
        <v>0</v>
      </c>
      <c r="BW10" s="585">
        <v>0</v>
      </c>
      <c r="BX10" s="585">
        <v>0</v>
      </c>
      <c r="BY10" s="585">
        <v>0</v>
      </c>
      <c r="BZ10" s="585">
        <v>0</v>
      </c>
      <c r="CA10" s="585">
        <f>SUM(Table6[[#This Row], [je76]]:Table6[[#This Row], [je91]])</f>
        <v>20010</v>
      </c>
      <c r="CB10" s="585">
        <v>0</v>
      </c>
      <c r="CC10" s="585">
        <v>10770</v>
      </c>
      <c r="CD10" s="585">
        <v>0</v>
      </c>
      <c r="CE10" s="585">
        <v>0</v>
      </c>
      <c r="CF10" s="585">
        <v>0</v>
      </c>
      <c r="CG10" s="585">
        <v>9240</v>
      </c>
      <c r="CH10" s="585">
        <v>0</v>
      </c>
      <c r="CI10" s="585">
        <v>0</v>
      </c>
      <c r="CJ10" s="585">
        <v>0</v>
      </c>
      <c r="CK10" s="585">
        <v>0</v>
      </c>
      <c r="CL10" s="585">
        <v>0</v>
      </c>
      <c r="CM10" s="585">
        <v>0</v>
      </c>
      <c r="CN10" s="585">
        <v>0</v>
      </c>
      <c r="CO10" s="585">
        <v>0</v>
      </c>
      <c r="CP10" s="585">
        <v>0</v>
      </c>
      <c r="CQ10" s="585">
        <v>0</v>
      </c>
      <c r="CR10" s="585">
        <f>SUM(Table6[[#This Row], [je93]]:Table6[[#This Row], [je94]])</f>
        <v>0</v>
      </c>
      <c r="CS10" s="585">
        <v>0</v>
      </c>
      <c r="CT10" s="585">
        <v>0</v>
      </c>
      <c r="CU10" s="585">
        <f>SUM(Table6[[#This Row], [je96]]:Table6[[#This Row], [je100]])</f>
        <v>0</v>
      </c>
      <c r="CV10" s="585">
        <v>0</v>
      </c>
      <c r="CW10" s="585">
        <v>0</v>
      </c>
      <c r="CX10" s="585">
        <v>0</v>
      </c>
      <c r="CY10" s="585">
        <v>0</v>
      </c>
      <c r="CZ10" s="585">
        <v>0</v>
      </c>
      <c r="DA10" s="585">
        <f>SUM(Table6[[#This Row], [je102]]:Table6[[#This Row], [je104]])</f>
        <v>0</v>
      </c>
      <c r="DB10" s="585">
        <v>0</v>
      </c>
      <c r="DC10" s="585">
        <v>0</v>
      </c>
      <c r="DD10" s="585">
        <v>0</v>
      </c>
      <c r="DE10" s="585">
        <f>SUM(Table6[[#This Row], [je106]]:Table6[[#This Row], [je110]])</f>
        <v>0</v>
      </c>
      <c r="DF10" s="585">
        <v>0</v>
      </c>
      <c r="DG10" s="585">
        <v>0</v>
      </c>
      <c r="DH10" s="585">
        <v>0</v>
      </c>
      <c r="DI10" s="585">
        <v>0</v>
      </c>
      <c r="DJ10" s="630">
        <v>0</v>
      </c>
    </row>
    <row customHeight="1" ht="22.5">
      <c r="A11" s="588" t="s">
        <v>276</v>
      </c>
      <c r="B11" s="590"/>
      <c r="C11" s="590"/>
      <c r="D11" s="590" t="s">
        <v>449</v>
      </c>
      <c r="E11" s="585">
        <f>Table6[[#This Row], [je2]]+Table6[[#This Row], [je16]]+Table6[[#This Row], [je44]]+Table6[[#This Row], [je57]]+Table6[[#This Row], [je62]]+Table6[[#This Row], [je75]]+Table6[[#This Row], [je92]]+Table6[[#This Row], [je95]]+Table6[[#This Row], [je101]]+Table6[[#This Row], [je105]]</f>
        <v>7347704.71</v>
      </c>
      <c r="F11" s="585">
        <f>SUM(Table6[[#This Row], [je3]]:Table6[[#This Row], [je15]])</f>
        <v>2884210.6</v>
      </c>
      <c r="G11" s="585">
        <v>0</v>
      </c>
      <c r="H11" s="585">
        <v>0</v>
      </c>
      <c r="I11" s="585">
        <v>0</v>
      </c>
      <c r="J11" s="585">
        <v>0</v>
      </c>
      <c r="K11" s="585">
        <v>1643510.6</v>
      </c>
      <c r="L11" s="585">
        <v>0</v>
      </c>
      <c r="M11" s="585">
        <v>0</v>
      </c>
      <c r="N11" s="585">
        <v>0</v>
      </c>
      <c r="O11" s="585">
        <v>0</v>
      </c>
      <c r="P11" s="585">
        <v>0</v>
      </c>
      <c r="Q11" s="585">
        <v>0</v>
      </c>
      <c r="R11" s="585">
        <v>0</v>
      </c>
      <c r="S11" s="585">
        <v>1240700</v>
      </c>
      <c r="T11" s="585">
        <f>SUM(Table6[[#This Row], [je17]]:Table6[[#This Row], [je43]])</f>
        <v>4329312.06</v>
      </c>
      <c r="U11" s="585">
        <v>26700</v>
      </c>
      <c r="V11" s="585">
        <v>0</v>
      </c>
      <c r="W11" s="585">
        <v>0</v>
      </c>
      <c r="X11" s="585">
        <v>0</v>
      </c>
      <c r="Y11" s="585">
        <v>6708</v>
      </c>
      <c r="Z11" s="585">
        <v>40000</v>
      </c>
      <c r="AA11" s="585">
        <v>6000</v>
      </c>
      <c r="AB11" s="585">
        <v>190900</v>
      </c>
      <c r="AC11" s="585">
        <v>489096</v>
      </c>
      <c r="AD11" s="585">
        <v>0</v>
      </c>
      <c r="AE11" s="585">
        <v>0</v>
      </c>
      <c r="AF11" s="585">
        <v>1644717</v>
      </c>
      <c r="AG11" s="585">
        <v>804168</v>
      </c>
      <c r="AH11" s="585">
        <v>0</v>
      </c>
      <c r="AI11" s="585">
        <v>0</v>
      </c>
      <c r="AJ11" s="585">
        <v>0</v>
      </c>
      <c r="AK11" s="585">
        <v>0</v>
      </c>
      <c r="AL11" s="585">
        <v>0</v>
      </c>
      <c r="AM11" s="585">
        <v>384000</v>
      </c>
      <c r="AN11" s="585">
        <v>69650</v>
      </c>
      <c r="AO11" s="585">
        <v>285000</v>
      </c>
      <c r="AP11" s="585">
        <v>0</v>
      </c>
      <c r="AQ11" s="585">
        <v>0</v>
      </c>
      <c r="AR11" s="585">
        <v>0</v>
      </c>
      <c r="AS11" s="585">
        <v>62707.06</v>
      </c>
      <c r="AT11" s="585">
        <v>0</v>
      </c>
      <c r="AU11" s="585">
        <v>319666</v>
      </c>
      <c r="AV11" s="585">
        <f>SUM(Table6[[#This Row], [je45]]:Table6[[#This Row], [je56]])</f>
        <v>0</v>
      </c>
      <c r="AW11" s="585">
        <v>0</v>
      </c>
      <c r="AX11" s="585">
        <v>0</v>
      </c>
      <c r="AY11" s="585">
        <v>0</v>
      </c>
      <c r="AZ11" s="585">
        <v>0</v>
      </c>
      <c r="BA11" s="585">
        <v>0</v>
      </c>
      <c r="BB11" s="585">
        <v>0</v>
      </c>
      <c r="BC11" s="585">
        <v>0</v>
      </c>
      <c r="BD11" s="585">
        <v>0</v>
      </c>
      <c r="BE11" s="585">
        <v>0</v>
      </c>
      <c r="BF11" s="585">
        <v>0</v>
      </c>
      <c r="BG11" s="585">
        <v>0</v>
      </c>
      <c r="BH11" s="585">
        <v>0</v>
      </c>
      <c r="BI11" s="585">
        <f>SUM(Table6[[#This Row], [je58]]:Table6[[#This Row], [je61]])</f>
        <v>0</v>
      </c>
      <c r="BJ11" s="585">
        <v>0</v>
      </c>
      <c r="BK11" s="585">
        <v>0</v>
      </c>
      <c r="BL11" s="585">
        <v>0</v>
      </c>
      <c r="BM11" s="585">
        <v>0</v>
      </c>
      <c r="BN11" s="585">
        <f>SUM(Table6[[#This Row], [je63]]:Table6[[#This Row], [je74]])</f>
        <v>0</v>
      </c>
      <c r="BO11" s="585">
        <v>0</v>
      </c>
      <c r="BP11" s="585">
        <v>0</v>
      </c>
      <c r="BQ11" s="585">
        <v>0</v>
      </c>
      <c r="BR11" s="585">
        <v>0</v>
      </c>
      <c r="BS11" s="585">
        <v>0</v>
      </c>
      <c r="BT11" s="585">
        <v>0</v>
      </c>
      <c r="BU11" s="585">
        <v>0</v>
      </c>
      <c r="BV11" s="585">
        <v>0</v>
      </c>
      <c r="BW11" s="585">
        <v>0</v>
      </c>
      <c r="BX11" s="585">
        <v>0</v>
      </c>
      <c r="BY11" s="585">
        <v>0</v>
      </c>
      <c r="BZ11" s="585">
        <v>0</v>
      </c>
      <c r="CA11" s="585">
        <f>SUM(Table6[[#This Row], [je76]]:Table6[[#This Row], [je91]])</f>
        <v>134182.05</v>
      </c>
      <c r="CB11" s="585">
        <v>0</v>
      </c>
      <c r="CC11" s="585">
        <v>0</v>
      </c>
      <c r="CD11" s="585">
        <v>0</v>
      </c>
      <c r="CE11" s="585">
        <v>0</v>
      </c>
      <c r="CF11" s="585">
        <v>0</v>
      </c>
      <c r="CG11" s="585">
        <v>0</v>
      </c>
      <c r="CH11" s="585">
        <v>0</v>
      </c>
      <c r="CI11" s="585">
        <v>134182.05</v>
      </c>
      <c r="CJ11" s="585">
        <v>0</v>
      </c>
      <c r="CK11" s="585">
        <v>0</v>
      </c>
      <c r="CL11" s="585">
        <v>0</v>
      </c>
      <c r="CM11" s="585">
        <v>0</v>
      </c>
      <c r="CN11" s="585">
        <v>0</v>
      </c>
      <c r="CO11" s="585">
        <v>0</v>
      </c>
      <c r="CP11" s="585">
        <v>0</v>
      </c>
      <c r="CQ11" s="585">
        <v>0</v>
      </c>
      <c r="CR11" s="585">
        <f>SUM(Table6[[#This Row], [je93]]:Table6[[#This Row], [je94]])</f>
        <v>0</v>
      </c>
      <c r="CS11" s="585">
        <v>0</v>
      </c>
      <c r="CT11" s="585">
        <v>0</v>
      </c>
      <c r="CU11" s="585">
        <f>SUM(Table6[[#This Row], [je96]]:Table6[[#This Row], [je100]])</f>
        <v>0</v>
      </c>
      <c r="CV11" s="585">
        <v>0</v>
      </c>
      <c r="CW11" s="585">
        <v>0</v>
      </c>
      <c r="CX11" s="585">
        <v>0</v>
      </c>
      <c r="CY11" s="585">
        <v>0</v>
      </c>
      <c r="CZ11" s="585">
        <v>0</v>
      </c>
      <c r="DA11" s="585">
        <f>SUM(Table6[[#This Row], [je102]]:Table6[[#This Row], [je104]])</f>
        <v>0</v>
      </c>
      <c r="DB11" s="585">
        <v>0</v>
      </c>
      <c r="DC11" s="585">
        <v>0</v>
      </c>
      <c r="DD11" s="585">
        <v>0</v>
      </c>
      <c r="DE11" s="585">
        <f>SUM(Table6[[#This Row], [je106]]:Table6[[#This Row], [je110]])</f>
        <v>0</v>
      </c>
      <c r="DF11" s="585">
        <v>0</v>
      </c>
      <c r="DG11" s="585">
        <v>0</v>
      </c>
      <c r="DH11" s="585">
        <v>0</v>
      </c>
      <c r="DI11" s="585">
        <v>0</v>
      </c>
      <c r="DJ11" s="630">
        <v>0</v>
      </c>
    </row>
    <row customHeight="1" ht="22.5">
      <c r="A12" s="582" t="s">
        <v>278</v>
      </c>
      <c r="B12" s="584"/>
      <c r="C12" s="584"/>
      <c r="D12" s="584" t="s">
        <v>450</v>
      </c>
      <c r="E12" s="585">
        <f>Table6[[#This Row], [je2]]+Table6[[#This Row], [je16]]+Table6[[#This Row], [je44]]+Table6[[#This Row], [je57]]+Table6[[#This Row], [je62]]+Table6[[#This Row], [je75]]+Table6[[#This Row], [je92]]+Table6[[#This Row], [je95]]+Table6[[#This Row], [je101]]+Table6[[#This Row], [je105]]</f>
        <v>202875</v>
      </c>
      <c r="F12" s="585">
        <f>SUM(Table6[[#This Row], [je3]]:Table6[[#This Row], [je15]])</f>
        <v>0</v>
      </c>
      <c r="G12" s="585">
        <f>G13</f>
        <v>0</v>
      </c>
      <c r="H12" s="585">
        <f>H13</f>
        <v>0</v>
      </c>
      <c r="I12" s="585">
        <f>I13</f>
        <v>0</v>
      </c>
      <c r="J12" s="585">
        <f>J13</f>
        <v>0</v>
      </c>
      <c r="K12" s="585">
        <f>K13</f>
        <v>0</v>
      </c>
      <c r="L12" s="585">
        <f>L13</f>
        <v>0</v>
      </c>
      <c r="M12" s="585">
        <f>M13</f>
        <v>0</v>
      </c>
      <c r="N12" s="585">
        <f>N13</f>
        <v>0</v>
      </c>
      <c r="O12" s="585">
        <f>O13</f>
        <v>0</v>
      </c>
      <c r="P12" s="585">
        <f>P13</f>
        <v>0</v>
      </c>
      <c r="Q12" s="585">
        <f>Q13</f>
        <v>0</v>
      </c>
      <c r="R12" s="585">
        <f>R13</f>
        <v>0</v>
      </c>
      <c r="S12" s="585">
        <f>S13</f>
        <v>0</v>
      </c>
      <c r="T12" s="585">
        <f>SUM(Table6[[#This Row], [je17]]:Table6[[#This Row], [je43]])</f>
        <v>202875</v>
      </c>
      <c r="U12" s="585">
        <f>U13</f>
        <v>0</v>
      </c>
      <c r="V12" s="585">
        <f>V13</f>
        <v>0</v>
      </c>
      <c r="W12" s="585">
        <f>W13</f>
        <v>0</v>
      </c>
      <c r="X12" s="585">
        <f>X13</f>
        <v>0</v>
      </c>
      <c r="Y12" s="585">
        <f>Y13</f>
        <v>0</v>
      </c>
      <c r="Z12" s="585">
        <f>Z13</f>
        <v>0</v>
      </c>
      <c r="AA12" s="585">
        <f>AA13</f>
        <v>0</v>
      </c>
      <c r="AB12" s="585">
        <f>AB13</f>
        <v>0</v>
      </c>
      <c r="AC12" s="585">
        <f>AC13</f>
        <v>0</v>
      </c>
      <c r="AD12" s="585">
        <f>AD13</f>
        <v>54535</v>
      </c>
      <c r="AE12" s="585">
        <f>AE13</f>
        <v>0</v>
      </c>
      <c r="AF12" s="585">
        <f>AF13</f>
        <v>0</v>
      </c>
      <c r="AG12" s="585">
        <f>AG13</f>
        <v>0</v>
      </c>
      <c r="AH12" s="585">
        <f>AH13</f>
        <v>0</v>
      </c>
      <c r="AI12" s="585">
        <f>AI13</f>
        <v>0</v>
      </c>
      <c r="AJ12" s="585">
        <f>AJ13</f>
        <v>10340</v>
      </c>
      <c r="AK12" s="585">
        <f>AK13</f>
        <v>0</v>
      </c>
      <c r="AL12" s="585">
        <f>AL13</f>
        <v>0</v>
      </c>
      <c r="AM12" s="585">
        <f>AM13</f>
        <v>0</v>
      </c>
      <c r="AN12" s="585">
        <f>AN13</f>
        <v>0</v>
      </c>
      <c r="AO12" s="585">
        <f>AO13</f>
        <v>0</v>
      </c>
      <c r="AP12" s="585">
        <f>AP13</f>
        <v>0</v>
      </c>
      <c r="AQ12" s="585">
        <f>AQ13</f>
        <v>0</v>
      </c>
      <c r="AR12" s="585">
        <f>AR13</f>
        <v>0</v>
      </c>
      <c r="AS12" s="585">
        <f>AS13</f>
        <v>0</v>
      </c>
      <c r="AT12" s="585">
        <f>AT13</f>
        <v>0</v>
      </c>
      <c r="AU12" s="585">
        <f>AU13</f>
        <v>138000</v>
      </c>
      <c r="AV12" s="585">
        <f>SUM(Table6[[#This Row], [je45]]:Table6[[#This Row], [je56]])</f>
        <v>0</v>
      </c>
      <c r="AW12" s="585">
        <f>AW13</f>
        <v>0</v>
      </c>
      <c r="AX12" s="585">
        <f>AX13</f>
        <v>0</v>
      </c>
      <c r="AY12" s="585">
        <f>AY13</f>
        <v>0</v>
      </c>
      <c r="AZ12" s="585">
        <f>AZ13</f>
        <v>0</v>
      </c>
      <c r="BA12" s="585">
        <f>BA13</f>
        <v>0</v>
      </c>
      <c r="BB12" s="585">
        <f>BB13</f>
        <v>0</v>
      </c>
      <c r="BC12" s="585">
        <f>BC13</f>
        <v>0</v>
      </c>
      <c r="BD12" s="585">
        <f>BD13</f>
        <v>0</v>
      </c>
      <c r="BE12" s="585">
        <f>BE13</f>
        <v>0</v>
      </c>
      <c r="BF12" s="585">
        <f>BF13</f>
        <v>0</v>
      </c>
      <c r="BG12" s="585">
        <f>BG13</f>
        <v>0</v>
      </c>
      <c r="BH12" s="585">
        <f>BH13</f>
        <v>0</v>
      </c>
      <c r="BI12" s="585">
        <f>SUM(Table6[[#This Row], [je58]]:Table6[[#This Row], [je61]])</f>
        <v>0</v>
      </c>
      <c r="BJ12" s="585">
        <f>BJ13</f>
        <v>0</v>
      </c>
      <c r="BK12" s="585">
        <f>BK13</f>
        <v>0</v>
      </c>
      <c r="BL12" s="585">
        <f>BL13</f>
        <v>0</v>
      </c>
      <c r="BM12" s="585">
        <f>BM13</f>
        <v>0</v>
      </c>
      <c r="BN12" s="585">
        <f>SUM(Table6[[#This Row], [je63]]:Table6[[#This Row], [je74]])</f>
        <v>0</v>
      </c>
      <c r="BO12" s="585">
        <f>BO13</f>
        <v>0</v>
      </c>
      <c r="BP12" s="585">
        <f>BP13</f>
        <v>0</v>
      </c>
      <c r="BQ12" s="585">
        <f>BQ13</f>
        <v>0</v>
      </c>
      <c r="BR12" s="585">
        <f>BR13</f>
        <v>0</v>
      </c>
      <c r="BS12" s="585">
        <f>BS13</f>
        <v>0</v>
      </c>
      <c r="BT12" s="585">
        <f>BT13</f>
        <v>0</v>
      </c>
      <c r="BU12" s="585">
        <f>BU13</f>
        <v>0</v>
      </c>
      <c r="BV12" s="585">
        <f>BV13</f>
        <v>0</v>
      </c>
      <c r="BW12" s="585">
        <f>BW13</f>
        <v>0</v>
      </c>
      <c r="BX12" s="585">
        <f>BX13</f>
        <v>0</v>
      </c>
      <c r="BY12" s="585">
        <f>BY13</f>
        <v>0</v>
      </c>
      <c r="BZ12" s="585">
        <f>BZ13</f>
        <v>0</v>
      </c>
      <c r="CA12" s="585">
        <f>SUM(Table6[[#This Row], [je76]]:Table6[[#This Row], [je91]])</f>
        <v>0</v>
      </c>
      <c r="CB12" s="585">
        <f>CB13</f>
        <v>0</v>
      </c>
      <c r="CC12" s="585">
        <f>CC13</f>
        <v>0</v>
      </c>
      <c r="CD12" s="585">
        <f>CD13</f>
        <v>0</v>
      </c>
      <c r="CE12" s="585">
        <f>CE13</f>
        <v>0</v>
      </c>
      <c r="CF12" s="585">
        <f>CF13</f>
        <v>0</v>
      </c>
      <c r="CG12" s="585">
        <f>CG13</f>
        <v>0</v>
      </c>
      <c r="CH12" s="585">
        <f>CH13</f>
        <v>0</v>
      </c>
      <c r="CI12" s="585">
        <f>CI13</f>
        <v>0</v>
      </c>
      <c r="CJ12" s="585">
        <f>CJ13</f>
        <v>0</v>
      </c>
      <c r="CK12" s="585">
        <f>CK13</f>
        <v>0</v>
      </c>
      <c r="CL12" s="585">
        <f>CL13</f>
        <v>0</v>
      </c>
      <c r="CM12" s="585">
        <f>CM13</f>
        <v>0</v>
      </c>
      <c r="CN12" s="585">
        <f>CN13</f>
        <v>0</v>
      </c>
      <c r="CO12" s="585">
        <f>CO13</f>
        <v>0</v>
      </c>
      <c r="CP12" s="585">
        <f>CP13</f>
        <v>0</v>
      </c>
      <c r="CQ12" s="585">
        <f>CQ13</f>
        <v>0</v>
      </c>
      <c r="CR12" s="585">
        <f>SUM(Table6[[#This Row], [je93]]:Table6[[#This Row], [je94]])</f>
        <v>0</v>
      </c>
      <c r="CS12" s="585">
        <f>CS13</f>
        <v>0</v>
      </c>
      <c r="CT12" s="585">
        <f>CT13</f>
        <v>0</v>
      </c>
      <c r="CU12" s="585">
        <f>SUM(Table6[[#This Row], [je96]]:Table6[[#This Row], [je100]])</f>
        <v>0</v>
      </c>
      <c r="CV12" s="585">
        <f>CV13</f>
        <v>0</v>
      </c>
      <c r="CW12" s="585">
        <f>CW13</f>
        <v>0</v>
      </c>
      <c r="CX12" s="585">
        <f>CX13</f>
        <v>0</v>
      </c>
      <c r="CY12" s="585">
        <f>CY13</f>
        <v>0</v>
      </c>
      <c r="CZ12" s="585">
        <f>CZ13</f>
        <v>0</v>
      </c>
      <c r="DA12" s="585">
        <f>SUM(Table6[[#This Row], [je102]]:Table6[[#This Row], [je104]])</f>
        <v>0</v>
      </c>
      <c r="DB12" s="585">
        <f>DB13</f>
        <v>0</v>
      </c>
      <c r="DC12" s="585">
        <f>DC13</f>
        <v>0</v>
      </c>
      <c r="DD12" s="585">
        <f>DD13</f>
        <v>0</v>
      </c>
      <c r="DE12" s="585">
        <f>SUM(Table6[[#This Row], [je106]]:Table6[[#This Row], [je110]])</f>
        <v>0</v>
      </c>
      <c r="DF12" s="585">
        <f>DF13</f>
        <v>0</v>
      </c>
      <c r="DG12" s="585">
        <f>DG13</f>
        <v>0</v>
      </c>
      <c r="DH12" s="585">
        <f>DH13</f>
        <v>0</v>
      </c>
      <c r="DI12" s="585">
        <f>DI13</f>
        <v>0</v>
      </c>
      <c r="DJ12" s="630">
        <f>DJ13</f>
        <v>0</v>
      </c>
    </row>
    <row customHeight="1" ht="22.5">
      <c r="A13" s="588" t="s">
        <v>280</v>
      </c>
      <c r="B13" s="590"/>
      <c r="C13" s="590"/>
      <c r="D13" s="590" t="s">
        <v>451</v>
      </c>
      <c r="E13" s="585">
        <f>Table6[[#This Row], [je2]]+Table6[[#This Row], [je16]]+Table6[[#This Row], [je44]]+Table6[[#This Row], [je57]]+Table6[[#This Row], [je62]]+Table6[[#This Row], [je75]]+Table6[[#This Row], [je92]]+Table6[[#This Row], [je95]]+Table6[[#This Row], [je101]]+Table6[[#This Row], [je105]]</f>
        <v>202875</v>
      </c>
      <c r="F13" s="585">
        <f>SUM(Table6[[#This Row], [je3]]:Table6[[#This Row], [je15]])</f>
        <v>0</v>
      </c>
      <c r="G13" s="585">
        <v>0</v>
      </c>
      <c r="H13" s="585">
        <v>0</v>
      </c>
      <c r="I13" s="585">
        <v>0</v>
      </c>
      <c r="J13" s="585">
        <v>0</v>
      </c>
      <c r="K13" s="585">
        <v>0</v>
      </c>
      <c r="L13" s="585">
        <v>0</v>
      </c>
      <c r="M13" s="585">
        <v>0</v>
      </c>
      <c r="N13" s="585">
        <v>0</v>
      </c>
      <c r="O13" s="585">
        <v>0</v>
      </c>
      <c r="P13" s="585">
        <v>0</v>
      </c>
      <c r="Q13" s="585">
        <v>0</v>
      </c>
      <c r="R13" s="585">
        <v>0</v>
      </c>
      <c r="S13" s="585">
        <v>0</v>
      </c>
      <c r="T13" s="585">
        <f>SUM(Table6[[#This Row], [je17]]:Table6[[#This Row], [je43]])</f>
        <v>202875</v>
      </c>
      <c r="U13" s="585">
        <v>0</v>
      </c>
      <c r="V13" s="585">
        <v>0</v>
      </c>
      <c r="W13" s="585">
        <v>0</v>
      </c>
      <c r="X13" s="585">
        <v>0</v>
      </c>
      <c r="Y13" s="585">
        <v>0</v>
      </c>
      <c r="Z13" s="585">
        <v>0</v>
      </c>
      <c r="AA13" s="585">
        <v>0</v>
      </c>
      <c r="AB13" s="585">
        <v>0</v>
      </c>
      <c r="AC13" s="585">
        <v>0</v>
      </c>
      <c r="AD13" s="585">
        <v>54535</v>
      </c>
      <c r="AE13" s="585">
        <v>0</v>
      </c>
      <c r="AF13" s="585">
        <v>0</v>
      </c>
      <c r="AG13" s="585">
        <v>0</v>
      </c>
      <c r="AH13" s="585">
        <v>0</v>
      </c>
      <c r="AI13" s="585">
        <v>0</v>
      </c>
      <c r="AJ13" s="585">
        <v>10340</v>
      </c>
      <c r="AK13" s="585">
        <v>0</v>
      </c>
      <c r="AL13" s="585">
        <v>0</v>
      </c>
      <c r="AM13" s="585">
        <v>0</v>
      </c>
      <c r="AN13" s="585">
        <v>0</v>
      </c>
      <c r="AO13" s="585">
        <v>0</v>
      </c>
      <c r="AP13" s="585">
        <v>0</v>
      </c>
      <c r="AQ13" s="585">
        <v>0</v>
      </c>
      <c r="AR13" s="585">
        <v>0</v>
      </c>
      <c r="AS13" s="585">
        <v>0</v>
      </c>
      <c r="AT13" s="585">
        <v>0</v>
      </c>
      <c r="AU13" s="585">
        <v>138000</v>
      </c>
      <c r="AV13" s="585">
        <f>SUM(Table6[[#This Row], [je45]]:Table6[[#This Row], [je56]])</f>
        <v>0</v>
      </c>
      <c r="AW13" s="585">
        <v>0</v>
      </c>
      <c r="AX13" s="585">
        <v>0</v>
      </c>
      <c r="AY13" s="585">
        <v>0</v>
      </c>
      <c r="AZ13" s="585">
        <v>0</v>
      </c>
      <c r="BA13" s="585">
        <v>0</v>
      </c>
      <c r="BB13" s="585">
        <v>0</v>
      </c>
      <c r="BC13" s="585">
        <v>0</v>
      </c>
      <c r="BD13" s="585">
        <v>0</v>
      </c>
      <c r="BE13" s="585">
        <v>0</v>
      </c>
      <c r="BF13" s="585">
        <v>0</v>
      </c>
      <c r="BG13" s="585">
        <v>0</v>
      </c>
      <c r="BH13" s="585">
        <v>0</v>
      </c>
      <c r="BI13" s="585">
        <f>SUM(Table6[[#This Row], [je58]]:Table6[[#This Row], [je61]])</f>
        <v>0</v>
      </c>
      <c r="BJ13" s="585">
        <v>0</v>
      </c>
      <c r="BK13" s="585">
        <v>0</v>
      </c>
      <c r="BL13" s="585">
        <v>0</v>
      </c>
      <c r="BM13" s="585">
        <v>0</v>
      </c>
      <c r="BN13" s="585">
        <f>SUM(Table6[[#This Row], [je63]]:Table6[[#This Row], [je74]])</f>
        <v>0</v>
      </c>
      <c r="BO13" s="585">
        <v>0</v>
      </c>
      <c r="BP13" s="585">
        <v>0</v>
      </c>
      <c r="BQ13" s="585">
        <v>0</v>
      </c>
      <c r="BR13" s="585">
        <v>0</v>
      </c>
      <c r="BS13" s="585">
        <v>0</v>
      </c>
      <c r="BT13" s="585">
        <v>0</v>
      </c>
      <c r="BU13" s="585">
        <v>0</v>
      </c>
      <c r="BV13" s="585">
        <v>0</v>
      </c>
      <c r="BW13" s="585">
        <v>0</v>
      </c>
      <c r="BX13" s="585">
        <v>0</v>
      </c>
      <c r="BY13" s="585">
        <v>0</v>
      </c>
      <c r="BZ13" s="585">
        <v>0</v>
      </c>
      <c r="CA13" s="585">
        <f>SUM(Table6[[#This Row], [je76]]:Table6[[#This Row], [je91]])</f>
        <v>0</v>
      </c>
      <c r="CB13" s="585">
        <v>0</v>
      </c>
      <c r="CC13" s="585">
        <v>0</v>
      </c>
      <c r="CD13" s="585">
        <v>0</v>
      </c>
      <c r="CE13" s="585">
        <v>0</v>
      </c>
      <c r="CF13" s="585">
        <v>0</v>
      </c>
      <c r="CG13" s="585">
        <v>0</v>
      </c>
      <c r="CH13" s="585">
        <v>0</v>
      </c>
      <c r="CI13" s="585">
        <v>0</v>
      </c>
      <c r="CJ13" s="585">
        <v>0</v>
      </c>
      <c r="CK13" s="585">
        <v>0</v>
      </c>
      <c r="CL13" s="585">
        <v>0</v>
      </c>
      <c r="CM13" s="585">
        <v>0</v>
      </c>
      <c r="CN13" s="585">
        <v>0</v>
      </c>
      <c r="CO13" s="585">
        <v>0</v>
      </c>
      <c r="CP13" s="585">
        <v>0</v>
      </c>
      <c r="CQ13" s="585">
        <v>0</v>
      </c>
      <c r="CR13" s="585">
        <f>SUM(Table6[[#This Row], [je93]]:Table6[[#This Row], [je94]])</f>
        <v>0</v>
      </c>
      <c r="CS13" s="585">
        <v>0</v>
      </c>
      <c r="CT13" s="585">
        <v>0</v>
      </c>
      <c r="CU13" s="585">
        <f>SUM(Table6[[#This Row], [je96]]:Table6[[#This Row], [je100]])</f>
        <v>0</v>
      </c>
      <c r="CV13" s="585">
        <v>0</v>
      </c>
      <c r="CW13" s="585">
        <v>0</v>
      </c>
      <c r="CX13" s="585">
        <v>0</v>
      </c>
      <c r="CY13" s="585">
        <v>0</v>
      </c>
      <c r="CZ13" s="585">
        <v>0</v>
      </c>
      <c r="DA13" s="585">
        <f>SUM(Table6[[#This Row], [je102]]:Table6[[#This Row], [je104]])</f>
        <v>0</v>
      </c>
      <c r="DB13" s="585">
        <v>0</v>
      </c>
      <c r="DC13" s="585">
        <v>0</v>
      </c>
      <c r="DD13" s="585">
        <v>0</v>
      </c>
      <c r="DE13" s="585">
        <f>SUM(Table6[[#This Row], [je106]]:Table6[[#This Row], [je110]])</f>
        <v>0</v>
      </c>
      <c r="DF13" s="585">
        <v>0</v>
      </c>
      <c r="DG13" s="585">
        <v>0</v>
      </c>
      <c r="DH13" s="585">
        <v>0</v>
      </c>
      <c r="DI13" s="585">
        <v>0</v>
      </c>
      <c r="DJ13" s="630">
        <v>0</v>
      </c>
    </row>
    <row customHeight="1" ht="22.5">
      <c r="A14" s="582" t="s">
        <v>282</v>
      </c>
      <c r="B14" s="584"/>
      <c r="C14" s="584"/>
      <c r="D14" s="584" t="s">
        <v>452</v>
      </c>
      <c r="E14" s="585">
        <f>Table6[[#This Row], [je2]]+Table6[[#This Row], [je16]]+Table6[[#This Row], [je44]]+Table6[[#This Row], [je57]]+Table6[[#This Row], [je62]]+Table6[[#This Row], [je75]]+Table6[[#This Row], [je92]]+Table6[[#This Row], [je95]]+Table6[[#This Row], [je101]]+Table6[[#This Row], [je105]]</f>
        <v>53472</v>
      </c>
      <c r="F14" s="585">
        <f>SUM(Table6[[#This Row], [je3]]:Table6[[#This Row], [je15]])</f>
        <v>49000</v>
      </c>
      <c r="G14" s="585">
        <f>G15</f>
        <v>0</v>
      </c>
      <c r="H14" s="585">
        <f>H15</f>
        <v>18000</v>
      </c>
      <c r="I14" s="585">
        <f>I15</f>
        <v>0</v>
      </c>
      <c r="J14" s="585">
        <f>J15</f>
        <v>0</v>
      </c>
      <c r="K14" s="585">
        <f>K15</f>
        <v>0</v>
      </c>
      <c r="L14" s="585">
        <f>L15</f>
        <v>0</v>
      </c>
      <c r="M14" s="585">
        <f>M15</f>
        <v>0</v>
      </c>
      <c r="N14" s="585">
        <f>N15</f>
        <v>0</v>
      </c>
      <c r="O14" s="585">
        <f>O15</f>
        <v>0</v>
      </c>
      <c r="P14" s="585">
        <f>P15</f>
        <v>0</v>
      </c>
      <c r="Q14" s="585">
        <f>Q15</f>
        <v>0</v>
      </c>
      <c r="R14" s="585">
        <f>R15</f>
        <v>0</v>
      </c>
      <c r="S14" s="585">
        <f>S15</f>
        <v>31000</v>
      </c>
      <c r="T14" s="585">
        <f>SUM(Table6[[#This Row], [je17]]:Table6[[#This Row], [je43]])</f>
        <v>4472</v>
      </c>
      <c r="U14" s="585">
        <f>U15</f>
        <v>0</v>
      </c>
      <c r="V14" s="585">
        <f>V15</f>
        <v>0</v>
      </c>
      <c r="W14" s="585">
        <f>W15</f>
        <v>0</v>
      </c>
      <c r="X14" s="585">
        <f>X15</f>
        <v>0</v>
      </c>
      <c r="Y14" s="585">
        <f>Y15</f>
        <v>0</v>
      </c>
      <c r="Z14" s="585">
        <f>Z15</f>
        <v>0</v>
      </c>
      <c r="AA14" s="585">
        <f>AA15</f>
        <v>0</v>
      </c>
      <c r="AB14" s="585">
        <f>AB15</f>
        <v>0</v>
      </c>
      <c r="AC14" s="585">
        <f>AC15</f>
        <v>0</v>
      </c>
      <c r="AD14" s="585">
        <f>AD15</f>
        <v>0</v>
      </c>
      <c r="AE14" s="585">
        <f>AE15</f>
        <v>0</v>
      </c>
      <c r="AF14" s="585">
        <f>AF15</f>
        <v>0</v>
      </c>
      <c r="AG14" s="585">
        <f>AG15</f>
        <v>0</v>
      </c>
      <c r="AH14" s="585">
        <f>AH15</f>
        <v>0</v>
      </c>
      <c r="AI14" s="585">
        <f>AI15</f>
        <v>4472</v>
      </c>
      <c r="AJ14" s="585">
        <f>AJ15</f>
        <v>0</v>
      </c>
      <c r="AK14" s="585">
        <f>AK15</f>
        <v>0</v>
      </c>
      <c r="AL14" s="585">
        <f>AL15</f>
        <v>0</v>
      </c>
      <c r="AM14" s="585">
        <f>AM15</f>
        <v>0</v>
      </c>
      <c r="AN14" s="585">
        <f>AN15</f>
        <v>0</v>
      </c>
      <c r="AO14" s="585">
        <f>AO15</f>
        <v>0</v>
      </c>
      <c r="AP14" s="585">
        <f>AP15</f>
        <v>0</v>
      </c>
      <c r="AQ14" s="585">
        <f>AQ15</f>
        <v>0</v>
      </c>
      <c r="AR14" s="585">
        <f>AR15</f>
        <v>0</v>
      </c>
      <c r="AS14" s="585">
        <f>AS15</f>
        <v>0</v>
      </c>
      <c r="AT14" s="585">
        <f>AT15</f>
        <v>0</v>
      </c>
      <c r="AU14" s="585">
        <f>AU15</f>
        <v>0</v>
      </c>
      <c r="AV14" s="585">
        <f>SUM(Table6[[#This Row], [je45]]:Table6[[#This Row], [je56]])</f>
        <v>0</v>
      </c>
      <c r="AW14" s="585">
        <f>AW15</f>
        <v>0</v>
      </c>
      <c r="AX14" s="585">
        <f>AX15</f>
        <v>0</v>
      </c>
      <c r="AY14" s="585">
        <f>AY15</f>
        <v>0</v>
      </c>
      <c r="AZ14" s="585">
        <f>AZ15</f>
        <v>0</v>
      </c>
      <c r="BA14" s="585">
        <f>BA15</f>
        <v>0</v>
      </c>
      <c r="BB14" s="585">
        <f>BB15</f>
        <v>0</v>
      </c>
      <c r="BC14" s="585">
        <f>BC15</f>
        <v>0</v>
      </c>
      <c r="BD14" s="585">
        <f>BD15</f>
        <v>0</v>
      </c>
      <c r="BE14" s="585">
        <f>BE15</f>
        <v>0</v>
      </c>
      <c r="BF14" s="585">
        <f>BF15</f>
        <v>0</v>
      </c>
      <c r="BG14" s="585">
        <f>BG15</f>
        <v>0</v>
      </c>
      <c r="BH14" s="585">
        <f>BH15</f>
        <v>0</v>
      </c>
      <c r="BI14" s="585">
        <f>SUM(Table6[[#This Row], [je58]]:Table6[[#This Row], [je61]])</f>
        <v>0</v>
      </c>
      <c r="BJ14" s="585">
        <f>BJ15</f>
        <v>0</v>
      </c>
      <c r="BK14" s="585">
        <f>BK15</f>
        <v>0</v>
      </c>
      <c r="BL14" s="585">
        <f>BL15</f>
        <v>0</v>
      </c>
      <c r="BM14" s="585">
        <f>BM15</f>
        <v>0</v>
      </c>
      <c r="BN14" s="585">
        <f>SUM(Table6[[#This Row], [je63]]:Table6[[#This Row], [je74]])</f>
        <v>0</v>
      </c>
      <c r="BO14" s="585">
        <f>BO15</f>
        <v>0</v>
      </c>
      <c r="BP14" s="585">
        <f>BP15</f>
        <v>0</v>
      </c>
      <c r="BQ14" s="585">
        <f>BQ15</f>
        <v>0</v>
      </c>
      <c r="BR14" s="585">
        <f>BR15</f>
        <v>0</v>
      </c>
      <c r="BS14" s="585">
        <f>BS15</f>
        <v>0</v>
      </c>
      <c r="BT14" s="585">
        <f>BT15</f>
        <v>0</v>
      </c>
      <c r="BU14" s="585">
        <f>BU15</f>
        <v>0</v>
      </c>
      <c r="BV14" s="585">
        <f>BV15</f>
        <v>0</v>
      </c>
      <c r="BW14" s="585">
        <f>BW15</f>
        <v>0</v>
      </c>
      <c r="BX14" s="585">
        <f>BX15</f>
        <v>0</v>
      </c>
      <c r="BY14" s="585">
        <f>BY15</f>
        <v>0</v>
      </c>
      <c r="BZ14" s="585">
        <f>BZ15</f>
        <v>0</v>
      </c>
      <c r="CA14" s="585">
        <f>SUM(Table6[[#This Row], [je76]]:Table6[[#This Row], [je91]])</f>
        <v>0</v>
      </c>
      <c r="CB14" s="585">
        <f>CB15</f>
        <v>0</v>
      </c>
      <c r="CC14" s="585">
        <f>CC15</f>
        <v>0</v>
      </c>
      <c r="CD14" s="585">
        <f>CD15</f>
        <v>0</v>
      </c>
      <c r="CE14" s="585">
        <f>CE15</f>
        <v>0</v>
      </c>
      <c r="CF14" s="585">
        <f>CF15</f>
        <v>0</v>
      </c>
      <c r="CG14" s="585">
        <f>CG15</f>
        <v>0</v>
      </c>
      <c r="CH14" s="585">
        <f>CH15</f>
        <v>0</v>
      </c>
      <c r="CI14" s="585">
        <f>CI15</f>
        <v>0</v>
      </c>
      <c r="CJ14" s="585">
        <f>CJ15</f>
        <v>0</v>
      </c>
      <c r="CK14" s="585">
        <f>CK15</f>
        <v>0</v>
      </c>
      <c r="CL14" s="585">
        <f>CL15</f>
        <v>0</v>
      </c>
      <c r="CM14" s="585">
        <f>CM15</f>
        <v>0</v>
      </c>
      <c r="CN14" s="585">
        <f>CN15</f>
        <v>0</v>
      </c>
      <c r="CO14" s="585">
        <f>CO15</f>
        <v>0</v>
      </c>
      <c r="CP14" s="585">
        <f>CP15</f>
        <v>0</v>
      </c>
      <c r="CQ14" s="585">
        <f>CQ15</f>
        <v>0</v>
      </c>
      <c r="CR14" s="585">
        <f>SUM(Table6[[#This Row], [je93]]:Table6[[#This Row], [je94]])</f>
        <v>0</v>
      </c>
      <c r="CS14" s="585">
        <f>CS15</f>
        <v>0</v>
      </c>
      <c r="CT14" s="585">
        <f>CT15</f>
        <v>0</v>
      </c>
      <c r="CU14" s="585">
        <f>SUM(Table6[[#This Row], [je96]]:Table6[[#This Row], [je100]])</f>
        <v>0</v>
      </c>
      <c r="CV14" s="585">
        <f>CV15</f>
        <v>0</v>
      </c>
      <c r="CW14" s="585">
        <f>CW15</f>
        <v>0</v>
      </c>
      <c r="CX14" s="585">
        <f>CX15</f>
        <v>0</v>
      </c>
      <c r="CY14" s="585">
        <f>CY15</f>
        <v>0</v>
      </c>
      <c r="CZ14" s="585">
        <f>CZ15</f>
        <v>0</v>
      </c>
      <c r="DA14" s="585">
        <f>SUM(Table6[[#This Row], [je102]]:Table6[[#This Row], [je104]])</f>
        <v>0</v>
      </c>
      <c r="DB14" s="585">
        <f>DB15</f>
        <v>0</v>
      </c>
      <c r="DC14" s="585">
        <f>DC15</f>
        <v>0</v>
      </c>
      <c r="DD14" s="585">
        <f>DD15</f>
        <v>0</v>
      </c>
      <c r="DE14" s="585">
        <f>SUM(Table6[[#This Row], [je106]]:Table6[[#This Row], [je110]])</f>
        <v>0</v>
      </c>
      <c r="DF14" s="585">
        <f>DF15</f>
        <v>0</v>
      </c>
      <c r="DG14" s="585">
        <f>DG15</f>
        <v>0</v>
      </c>
      <c r="DH14" s="585">
        <f>DH15</f>
        <v>0</v>
      </c>
      <c r="DI14" s="585">
        <f>DI15</f>
        <v>0</v>
      </c>
      <c r="DJ14" s="630">
        <f>DJ15</f>
        <v>0</v>
      </c>
    </row>
    <row customHeight="1" ht="22.5">
      <c r="A15" s="588" t="s">
        <v>284</v>
      </c>
      <c r="B15" s="590"/>
      <c r="C15" s="590"/>
      <c r="D15" s="590" t="s">
        <v>453</v>
      </c>
      <c r="E15" s="585">
        <f>Table6[[#This Row], [je2]]+Table6[[#This Row], [je16]]+Table6[[#This Row], [je44]]+Table6[[#This Row], [je57]]+Table6[[#This Row], [je62]]+Table6[[#This Row], [je75]]+Table6[[#This Row], [je92]]+Table6[[#This Row], [je95]]+Table6[[#This Row], [je101]]+Table6[[#This Row], [je105]]</f>
        <v>53472</v>
      </c>
      <c r="F15" s="585">
        <f>SUM(Table6[[#This Row], [je3]]:Table6[[#This Row], [je15]])</f>
        <v>49000</v>
      </c>
      <c r="G15" s="585">
        <v>0</v>
      </c>
      <c r="H15" s="585">
        <v>18000</v>
      </c>
      <c r="I15" s="585">
        <v>0</v>
      </c>
      <c r="J15" s="585">
        <v>0</v>
      </c>
      <c r="K15" s="585">
        <v>0</v>
      </c>
      <c r="L15" s="585">
        <v>0</v>
      </c>
      <c r="M15" s="585">
        <v>0</v>
      </c>
      <c r="N15" s="585">
        <v>0</v>
      </c>
      <c r="O15" s="585">
        <v>0</v>
      </c>
      <c r="P15" s="585">
        <v>0</v>
      </c>
      <c r="Q15" s="585">
        <v>0</v>
      </c>
      <c r="R15" s="585">
        <v>0</v>
      </c>
      <c r="S15" s="585">
        <v>31000</v>
      </c>
      <c r="T15" s="585">
        <f>SUM(Table6[[#This Row], [je17]]:Table6[[#This Row], [je43]])</f>
        <v>4472</v>
      </c>
      <c r="U15" s="585">
        <v>0</v>
      </c>
      <c r="V15" s="585">
        <v>0</v>
      </c>
      <c r="W15" s="585">
        <v>0</v>
      </c>
      <c r="X15" s="585">
        <v>0</v>
      </c>
      <c r="Y15" s="585">
        <v>0</v>
      </c>
      <c r="Z15" s="585">
        <v>0</v>
      </c>
      <c r="AA15" s="585">
        <v>0</v>
      </c>
      <c r="AB15" s="585">
        <v>0</v>
      </c>
      <c r="AC15" s="585">
        <v>0</v>
      </c>
      <c r="AD15" s="585">
        <v>0</v>
      </c>
      <c r="AE15" s="585">
        <v>0</v>
      </c>
      <c r="AF15" s="585">
        <v>0</v>
      </c>
      <c r="AG15" s="585">
        <v>0</v>
      </c>
      <c r="AH15" s="585">
        <v>0</v>
      </c>
      <c r="AI15" s="585">
        <v>4472</v>
      </c>
      <c r="AJ15" s="585">
        <v>0</v>
      </c>
      <c r="AK15" s="585">
        <v>0</v>
      </c>
      <c r="AL15" s="585">
        <v>0</v>
      </c>
      <c r="AM15" s="585">
        <v>0</v>
      </c>
      <c r="AN15" s="585">
        <v>0</v>
      </c>
      <c r="AO15" s="585">
        <v>0</v>
      </c>
      <c r="AP15" s="585">
        <v>0</v>
      </c>
      <c r="AQ15" s="585">
        <v>0</v>
      </c>
      <c r="AR15" s="585">
        <v>0</v>
      </c>
      <c r="AS15" s="585">
        <v>0</v>
      </c>
      <c r="AT15" s="585">
        <v>0</v>
      </c>
      <c r="AU15" s="585">
        <v>0</v>
      </c>
      <c r="AV15" s="585">
        <f>SUM(Table6[[#This Row], [je45]]:Table6[[#This Row], [je56]])</f>
        <v>0</v>
      </c>
      <c r="AW15" s="585">
        <v>0</v>
      </c>
      <c r="AX15" s="585">
        <v>0</v>
      </c>
      <c r="AY15" s="585">
        <v>0</v>
      </c>
      <c r="AZ15" s="585">
        <v>0</v>
      </c>
      <c r="BA15" s="585">
        <v>0</v>
      </c>
      <c r="BB15" s="585">
        <v>0</v>
      </c>
      <c r="BC15" s="585">
        <v>0</v>
      </c>
      <c r="BD15" s="585">
        <v>0</v>
      </c>
      <c r="BE15" s="585">
        <v>0</v>
      </c>
      <c r="BF15" s="585">
        <v>0</v>
      </c>
      <c r="BG15" s="585">
        <v>0</v>
      </c>
      <c r="BH15" s="585">
        <v>0</v>
      </c>
      <c r="BI15" s="585">
        <f>SUM(Table6[[#This Row], [je58]]:Table6[[#This Row], [je61]])</f>
        <v>0</v>
      </c>
      <c r="BJ15" s="585">
        <v>0</v>
      </c>
      <c r="BK15" s="585">
        <v>0</v>
      </c>
      <c r="BL15" s="585">
        <v>0</v>
      </c>
      <c r="BM15" s="585">
        <v>0</v>
      </c>
      <c r="BN15" s="585">
        <f>SUM(Table6[[#This Row], [je63]]:Table6[[#This Row], [je74]])</f>
        <v>0</v>
      </c>
      <c r="BO15" s="585">
        <v>0</v>
      </c>
      <c r="BP15" s="585">
        <v>0</v>
      </c>
      <c r="BQ15" s="585">
        <v>0</v>
      </c>
      <c r="BR15" s="585">
        <v>0</v>
      </c>
      <c r="BS15" s="585">
        <v>0</v>
      </c>
      <c r="BT15" s="585">
        <v>0</v>
      </c>
      <c r="BU15" s="585">
        <v>0</v>
      </c>
      <c r="BV15" s="585">
        <v>0</v>
      </c>
      <c r="BW15" s="585">
        <v>0</v>
      </c>
      <c r="BX15" s="585">
        <v>0</v>
      </c>
      <c r="BY15" s="585">
        <v>0</v>
      </c>
      <c r="BZ15" s="585">
        <v>0</v>
      </c>
      <c r="CA15" s="585">
        <f>SUM(Table6[[#This Row], [je76]]:Table6[[#This Row], [je91]])</f>
        <v>0</v>
      </c>
      <c r="CB15" s="585">
        <v>0</v>
      </c>
      <c r="CC15" s="585">
        <v>0</v>
      </c>
      <c r="CD15" s="585">
        <v>0</v>
      </c>
      <c r="CE15" s="585">
        <v>0</v>
      </c>
      <c r="CF15" s="585">
        <v>0</v>
      </c>
      <c r="CG15" s="585">
        <v>0</v>
      </c>
      <c r="CH15" s="585">
        <v>0</v>
      </c>
      <c r="CI15" s="585">
        <v>0</v>
      </c>
      <c r="CJ15" s="585">
        <v>0</v>
      </c>
      <c r="CK15" s="585">
        <v>0</v>
      </c>
      <c r="CL15" s="585">
        <v>0</v>
      </c>
      <c r="CM15" s="585">
        <v>0</v>
      </c>
      <c r="CN15" s="585">
        <v>0</v>
      </c>
      <c r="CO15" s="585">
        <v>0</v>
      </c>
      <c r="CP15" s="585">
        <v>0</v>
      </c>
      <c r="CQ15" s="585">
        <v>0</v>
      </c>
      <c r="CR15" s="585">
        <f>SUM(Table6[[#This Row], [je93]]:Table6[[#This Row], [je94]])</f>
        <v>0</v>
      </c>
      <c r="CS15" s="585">
        <v>0</v>
      </c>
      <c r="CT15" s="585">
        <v>0</v>
      </c>
      <c r="CU15" s="585">
        <f>SUM(Table6[[#This Row], [je96]]:Table6[[#This Row], [je100]])</f>
        <v>0</v>
      </c>
      <c r="CV15" s="585">
        <v>0</v>
      </c>
      <c r="CW15" s="585">
        <v>0</v>
      </c>
      <c r="CX15" s="585">
        <v>0</v>
      </c>
      <c r="CY15" s="585">
        <v>0</v>
      </c>
      <c r="CZ15" s="585">
        <v>0</v>
      </c>
      <c r="DA15" s="585">
        <f>SUM(Table6[[#This Row], [je102]]:Table6[[#This Row], [je104]])</f>
        <v>0</v>
      </c>
      <c r="DB15" s="585">
        <v>0</v>
      </c>
      <c r="DC15" s="585">
        <v>0</v>
      </c>
      <c r="DD15" s="585">
        <v>0</v>
      </c>
      <c r="DE15" s="585">
        <f>SUM(Table6[[#This Row], [je106]]:Table6[[#This Row], [je110]])</f>
        <v>0</v>
      </c>
      <c r="DF15" s="585">
        <v>0</v>
      </c>
      <c r="DG15" s="585">
        <v>0</v>
      </c>
      <c r="DH15" s="585">
        <v>0</v>
      </c>
      <c r="DI15" s="585">
        <v>0</v>
      </c>
      <c r="DJ15" s="630">
        <v>0</v>
      </c>
    </row>
    <row customHeight="1" ht="22.5">
      <c r="A16" s="582" t="s">
        <v>286</v>
      </c>
      <c r="B16" s="584"/>
      <c r="C16" s="584"/>
      <c r="D16" s="584" t="s">
        <v>287</v>
      </c>
      <c r="E16" s="585">
        <f>Table6[[#This Row], [je2]]+Table6[[#This Row], [je16]]+Table6[[#This Row], [je44]]+Table6[[#This Row], [je57]]+Table6[[#This Row], [je62]]+Table6[[#This Row], [je75]]+Table6[[#This Row], [je92]]+Table6[[#This Row], [je95]]+Table6[[#This Row], [je101]]+Table6[[#This Row], [je105]]</f>
        <v>456820.64</v>
      </c>
      <c r="F16" s="585">
        <f>SUM(Table6[[#This Row], [je3]]:Table6[[#This Row], [je15]])</f>
        <v>456820.64</v>
      </c>
      <c r="G16" s="585">
        <f>G17</f>
        <v>0</v>
      </c>
      <c r="H16" s="585">
        <f>H17</f>
        <v>0</v>
      </c>
      <c r="I16" s="585">
        <f>I17</f>
        <v>0</v>
      </c>
      <c r="J16" s="585">
        <f>J17</f>
        <v>0</v>
      </c>
      <c r="K16" s="585">
        <f>K17</f>
        <v>0</v>
      </c>
      <c r="L16" s="585">
        <f>L17</f>
        <v>456426.97</v>
      </c>
      <c r="M16" s="585">
        <f>M17</f>
        <v>393.67</v>
      </c>
      <c r="N16" s="585">
        <f>N17</f>
        <v>0</v>
      </c>
      <c r="O16" s="585">
        <f>O17</f>
        <v>0</v>
      </c>
      <c r="P16" s="585">
        <f>P17</f>
        <v>0</v>
      </c>
      <c r="Q16" s="585">
        <f>Q17</f>
        <v>0</v>
      </c>
      <c r="R16" s="585">
        <f>R17</f>
        <v>0</v>
      </c>
      <c r="S16" s="585">
        <f>S17</f>
        <v>0</v>
      </c>
      <c r="T16" s="585">
        <f>SUM(Table6[[#This Row], [je17]]:Table6[[#This Row], [je43]])</f>
        <v>0</v>
      </c>
      <c r="U16" s="585">
        <f>U17</f>
        <v>0</v>
      </c>
      <c r="V16" s="585">
        <f>V17</f>
        <v>0</v>
      </c>
      <c r="W16" s="585">
        <f>W17</f>
        <v>0</v>
      </c>
      <c r="X16" s="585">
        <f>X17</f>
        <v>0</v>
      </c>
      <c r="Y16" s="585">
        <f>Y17</f>
        <v>0</v>
      </c>
      <c r="Z16" s="585">
        <f>Z17</f>
        <v>0</v>
      </c>
      <c r="AA16" s="585">
        <f>AA17</f>
        <v>0</v>
      </c>
      <c r="AB16" s="585">
        <f>AB17</f>
        <v>0</v>
      </c>
      <c r="AC16" s="585">
        <f>AC17</f>
        <v>0</v>
      </c>
      <c r="AD16" s="585">
        <f>AD17</f>
        <v>0</v>
      </c>
      <c r="AE16" s="585">
        <f>AE17</f>
        <v>0</v>
      </c>
      <c r="AF16" s="585">
        <f>AF17</f>
        <v>0</v>
      </c>
      <c r="AG16" s="585">
        <f>AG17</f>
        <v>0</v>
      </c>
      <c r="AH16" s="585">
        <f>AH17</f>
        <v>0</v>
      </c>
      <c r="AI16" s="585">
        <f>AI17</f>
        <v>0</v>
      </c>
      <c r="AJ16" s="585">
        <f>AJ17</f>
        <v>0</v>
      </c>
      <c r="AK16" s="585">
        <f>AK17</f>
        <v>0</v>
      </c>
      <c r="AL16" s="585">
        <f>AL17</f>
        <v>0</v>
      </c>
      <c r="AM16" s="585">
        <f>AM17</f>
        <v>0</v>
      </c>
      <c r="AN16" s="585">
        <f>AN17</f>
        <v>0</v>
      </c>
      <c r="AO16" s="585">
        <f>AO17</f>
        <v>0</v>
      </c>
      <c r="AP16" s="585">
        <f>AP17</f>
        <v>0</v>
      </c>
      <c r="AQ16" s="585">
        <f>AQ17</f>
        <v>0</v>
      </c>
      <c r="AR16" s="585">
        <f>AR17</f>
        <v>0</v>
      </c>
      <c r="AS16" s="585">
        <f>AS17</f>
        <v>0</v>
      </c>
      <c r="AT16" s="585">
        <f>AT17</f>
        <v>0</v>
      </c>
      <c r="AU16" s="585">
        <f>AU17</f>
        <v>0</v>
      </c>
      <c r="AV16" s="585">
        <f>SUM(Table6[[#This Row], [je45]]:Table6[[#This Row], [je56]])</f>
        <v>0</v>
      </c>
      <c r="AW16" s="585">
        <f>AW17</f>
        <v>0</v>
      </c>
      <c r="AX16" s="585">
        <f>AX17</f>
        <v>0</v>
      </c>
      <c r="AY16" s="585">
        <f>AY17</f>
        <v>0</v>
      </c>
      <c r="AZ16" s="585">
        <f>AZ17</f>
        <v>0</v>
      </c>
      <c r="BA16" s="585">
        <f>BA17</f>
        <v>0</v>
      </c>
      <c r="BB16" s="585">
        <f>BB17</f>
        <v>0</v>
      </c>
      <c r="BC16" s="585">
        <f>BC17</f>
        <v>0</v>
      </c>
      <c r="BD16" s="585">
        <f>BD17</f>
        <v>0</v>
      </c>
      <c r="BE16" s="585">
        <f>BE17</f>
        <v>0</v>
      </c>
      <c r="BF16" s="585">
        <f>BF17</f>
        <v>0</v>
      </c>
      <c r="BG16" s="585">
        <f>BG17</f>
        <v>0</v>
      </c>
      <c r="BH16" s="585">
        <f>BH17</f>
        <v>0</v>
      </c>
      <c r="BI16" s="585">
        <f>SUM(Table6[[#This Row], [je58]]:Table6[[#This Row], [je61]])</f>
        <v>0</v>
      </c>
      <c r="BJ16" s="585">
        <f>BJ17</f>
        <v>0</v>
      </c>
      <c r="BK16" s="585">
        <f>BK17</f>
        <v>0</v>
      </c>
      <c r="BL16" s="585">
        <f>BL17</f>
        <v>0</v>
      </c>
      <c r="BM16" s="585">
        <f>BM17</f>
        <v>0</v>
      </c>
      <c r="BN16" s="585">
        <f>SUM(Table6[[#This Row], [je63]]:Table6[[#This Row], [je74]])</f>
        <v>0</v>
      </c>
      <c r="BO16" s="585">
        <f>BO17</f>
        <v>0</v>
      </c>
      <c r="BP16" s="585">
        <f>BP17</f>
        <v>0</v>
      </c>
      <c r="BQ16" s="585">
        <f>BQ17</f>
        <v>0</v>
      </c>
      <c r="BR16" s="585">
        <f>BR17</f>
        <v>0</v>
      </c>
      <c r="BS16" s="585">
        <f>BS17</f>
        <v>0</v>
      </c>
      <c r="BT16" s="585">
        <f>BT17</f>
        <v>0</v>
      </c>
      <c r="BU16" s="585">
        <f>BU17</f>
        <v>0</v>
      </c>
      <c r="BV16" s="585">
        <f>BV17</f>
        <v>0</v>
      </c>
      <c r="BW16" s="585">
        <f>BW17</f>
        <v>0</v>
      </c>
      <c r="BX16" s="585">
        <f>BX17</f>
        <v>0</v>
      </c>
      <c r="BY16" s="585">
        <f>BY17</f>
        <v>0</v>
      </c>
      <c r="BZ16" s="585">
        <f>BZ17</f>
        <v>0</v>
      </c>
      <c r="CA16" s="585">
        <f>SUM(Table6[[#This Row], [je76]]:Table6[[#This Row], [je91]])</f>
        <v>0</v>
      </c>
      <c r="CB16" s="585">
        <f>CB17</f>
        <v>0</v>
      </c>
      <c r="CC16" s="585">
        <f>CC17</f>
        <v>0</v>
      </c>
      <c r="CD16" s="585">
        <f>CD17</f>
        <v>0</v>
      </c>
      <c r="CE16" s="585">
        <f>CE17</f>
        <v>0</v>
      </c>
      <c r="CF16" s="585">
        <f>CF17</f>
        <v>0</v>
      </c>
      <c r="CG16" s="585">
        <f>CG17</f>
        <v>0</v>
      </c>
      <c r="CH16" s="585">
        <f>CH17</f>
        <v>0</v>
      </c>
      <c r="CI16" s="585">
        <f>CI17</f>
        <v>0</v>
      </c>
      <c r="CJ16" s="585">
        <f>CJ17</f>
        <v>0</v>
      </c>
      <c r="CK16" s="585">
        <f>CK17</f>
        <v>0</v>
      </c>
      <c r="CL16" s="585">
        <f>CL17</f>
        <v>0</v>
      </c>
      <c r="CM16" s="585">
        <f>CM17</f>
        <v>0</v>
      </c>
      <c r="CN16" s="585">
        <f>CN17</f>
        <v>0</v>
      </c>
      <c r="CO16" s="585">
        <f>CO17</f>
        <v>0</v>
      </c>
      <c r="CP16" s="585">
        <f>CP17</f>
        <v>0</v>
      </c>
      <c r="CQ16" s="585">
        <f>CQ17</f>
        <v>0</v>
      </c>
      <c r="CR16" s="585">
        <f>SUM(Table6[[#This Row], [je93]]:Table6[[#This Row], [je94]])</f>
        <v>0</v>
      </c>
      <c r="CS16" s="585">
        <f>CS17</f>
        <v>0</v>
      </c>
      <c r="CT16" s="585">
        <f>CT17</f>
        <v>0</v>
      </c>
      <c r="CU16" s="585">
        <f>SUM(Table6[[#This Row], [je96]]:Table6[[#This Row], [je100]])</f>
        <v>0</v>
      </c>
      <c r="CV16" s="585">
        <f>CV17</f>
        <v>0</v>
      </c>
      <c r="CW16" s="585">
        <f>CW17</f>
        <v>0</v>
      </c>
      <c r="CX16" s="585">
        <f>CX17</f>
        <v>0</v>
      </c>
      <c r="CY16" s="585">
        <f>CY17</f>
        <v>0</v>
      </c>
      <c r="CZ16" s="585">
        <f>CZ17</f>
        <v>0</v>
      </c>
      <c r="DA16" s="585">
        <f>SUM(Table6[[#This Row], [je102]]:Table6[[#This Row], [je104]])</f>
        <v>0</v>
      </c>
      <c r="DB16" s="585">
        <f>DB17</f>
        <v>0</v>
      </c>
      <c r="DC16" s="585">
        <f>DC17</f>
        <v>0</v>
      </c>
      <c r="DD16" s="585">
        <f>DD17</f>
        <v>0</v>
      </c>
      <c r="DE16" s="585">
        <f>SUM(Table6[[#This Row], [je106]]:Table6[[#This Row], [je110]])</f>
        <v>0</v>
      </c>
      <c r="DF16" s="585">
        <f>DF17</f>
        <v>0</v>
      </c>
      <c r="DG16" s="585">
        <f>DG17</f>
        <v>0</v>
      </c>
      <c r="DH16" s="585">
        <f>DH17</f>
        <v>0</v>
      </c>
      <c r="DI16" s="585">
        <f>DI17</f>
        <v>0</v>
      </c>
      <c r="DJ16" s="630">
        <f>DJ17</f>
        <v>0</v>
      </c>
    </row>
    <row customHeight="1" ht="22.5">
      <c r="A17" s="582" t="s">
        <v>288</v>
      </c>
      <c r="B17" s="584"/>
      <c r="C17" s="584"/>
      <c r="D17" s="584" t="s">
        <v>454</v>
      </c>
      <c r="E17" s="585">
        <f>Table6[[#This Row], [je2]]+Table6[[#This Row], [je16]]+Table6[[#This Row], [je44]]+Table6[[#This Row], [je57]]+Table6[[#This Row], [je62]]+Table6[[#This Row], [je75]]+Table6[[#This Row], [je92]]+Table6[[#This Row], [je95]]+Table6[[#This Row], [je101]]+Table6[[#This Row], [je105]]</f>
        <v>456820.64</v>
      </c>
      <c r="F17" s="585">
        <f>SUM(Table6[[#This Row], [je3]]:Table6[[#This Row], [je15]])</f>
        <v>456820.64</v>
      </c>
      <c r="G17" s="585">
        <f>G18+G19</f>
        <v>0</v>
      </c>
      <c r="H17" s="585">
        <f>H18+H19</f>
        <v>0</v>
      </c>
      <c r="I17" s="585">
        <f>I18+I19</f>
        <v>0</v>
      </c>
      <c r="J17" s="585">
        <f>J18+J19</f>
        <v>0</v>
      </c>
      <c r="K17" s="585">
        <f>K18+K19</f>
        <v>0</v>
      </c>
      <c r="L17" s="585">
        <f>L18+L19</f>
        <v>456426.97</v>
      </c>
      <c r="M17" s="585">
        <f>M18+M19</f>
        <v>393.67</v>
      </c>
      <c r="N17" s="585">
        <f>N18+N19</f>
        <v>0</v>
      </c>
      <c r="O17" s="585">
        <f>O18+O19</f>
        <v>0</v>
      </c>
      <c r="P17" s="585">
        <f>P18+P19</f>
        <v>0</v>
      </c>
      <c r="Q17" s="585">
        <f>Q18+Q19</f>
        <v>0</v>
      </c>
      <c r="R17" s="585">
        <f>R18+R19</f>
        <v>0</v>
      </c>
      <c r="S17" s="585">
        <f>S18+S19</f>
        <v>0</v>
      </c>
      <c r="T17" s="585">
        <f>SUM(Table6[[#This Row], [je17]]:Table6[[#This Row], [je43]])</f>
        <v>0</v>
      </c>
      <c r="U17" s="585">
        <f>U18+U19</f>
        <v>0</v>
      </c>
      <c r="V17" s="585">
        <f>V18+V19</f>
        <v>0</v>
      </c>
      <c r="W17" s="585">
        <f>W18+W19</f>
        <v>0</v>
      </c>
      <c r="X17" s="585">
        <f>X18+X19</f>
        <v>0</v>
      </c>
      <c r="Y17" s="585">
        <f>Y18+Y19</f>
        <v>0</v>
      </c>
      <c r="Z17" s="585">
        <f>Z18+Z19</f>
        <v>0</v>
      </c>
      <c r="AA17" s="585">
        <f>AA18+AA19</f>
        <v>0</v>
      </c>
      <c r="AB17" s="585">
        <f>AB18+AB19</f>
        <v>0</v>
      </c>
      <c r="AC17" s="585">
        <f>AC18+AC19</f>
        <v>0</v>
      </c>
      <c r="AD17" s="585">
        <f>AD18+AD19</f>
        <v>0</v>
      </c>
      <c r="AE17" s="585">
        <f>AE18+AE19</f>
        <v>0</v>
      </c>
      <c r="AF17" s="585">
        <f>AF18+AF19</f>
        <v>0</v>
      </c>
      <c r="AG17" s="585">
        <f>AG18+AG19</f>
        <v>0</v>
      </c>
      <c r="AH17" s="585">
        <f>AH18+AH19</f>
        <v>0</v>
      </c>
      <c r="AI17" s="585">
        <f>AI18+AI19</f>
        <v>0</v>
      </c>
      <c r="AJ17" s="585">
        <f>AJ18+AJ19</f>
        <v>0</v>
      </c>
      <c r="AK17" s="585">
        <f>AK18+AK19</f>
        <v>0</v>
      </c>
      <c r="AL17" s="585">
        <f>AL18+AL19</f>
        <v>0</v>
      </c>
      <c r="AM17" s="585">
        <f>AM18+AM19</f>
        <v>0</v>
      </c>
      <c r="AN17" s="585">
        <f>AN18+AN19</f>
        <v>0</v>
      </c>
      <c r="AO17" s="585">
        <f>AO18+AO19</f>
        <v>0</v>
      </c>
      <c r="AP17" s="585">
        <f>AP18+AP19</f>
        <v>0</v>
      </c>
      <c r="AQ17" s="585">
        <f>AQ18+AQ19</f>
        <v>0</v>
      </c>
      <c r="AR17" s="585">
        <f>AR18+AR19</f>
        <v>0</v>
      </c>
      <c r="AS17" s="585">
        <f>AS18+AS19</f>
        <v>0</v>
      </c>
      <c r="AT17" s="585">
        <f>AT18+AT19</f>
        <v>0</v>
      </c>
      <c r="AU17" s="585">
        <f>AU18+AU19</f>
        <v>0</v>
      </c>
      <c r="AV17" s="585">
        <f>SUM(Table6[[#This Row], [je45]]:Table6[[#This Row], [je56]])</f>
        <v>0</v>
      </c>
      <c r="AW17" s="585">
        <f>AW18+AW19</f>
        <v>0</v>
      </c>
      <c r="AX17" s="585">
        <f>AX18+AX19</f>
        <v>0</v>
      </c>
      <c r="AY17" s="585">
        <f>AY18+AY19</f>
        <v>0</v>
      </c>
      <c r="AZ17" s="585">
        <f>AZ18+AZ19</f>
        <v>0</v>
      </c>
      <c r="BA17" s="585">
        <f>BA18+BA19</f>
        <v>0</v>
      </c>
      <c r="BB17" s="585">
        <f>BB18+BB19</f>
        <v>0</v>
      </c>
      <c r="BC17" s="585">
        <f>BC18+BC19</f>
        <v>0</v>
      </c>
      <c r="BD17" s="585">
        <f>BD18+BD19</f>
        <v>0</v>
      </c>
      <c r="BE17" s="585">
        <f>BE18+BE19</f>
        <v>0</v>
      </c>
      <c r="BF17" s="585">
        <f>BF18+BF19</f>
        <v>0</v>
      </c>
      <c r="BG17" s="585">
        <f>BG18+BG19</f>
        <v>0</v>
      </c>
      <c r="BH17" s="585">
        <f>BH18+BH19</f>
        <v>0</v>
      </c>
      <c r="BI17" s="585">
        <f>SUM(Table6[[#This Row], [je58]]:Table6[[#This Row], [je61]])</f>
        <v>0</v>
      </c>
      <c r="BJ17" s="585">
        <f>BJ18+BJ19</f>
        <v>0</v>
      </c>
      <c r="BK17" s="585">
        <f>BK18+BK19</f>
        <v>0</v>
      </c>
      <c r="BL17" s="585">
        <f>BL18+BL19</f>
        <v>0</v>
      </c>
      <c r="BM17" s="585">
        <f>BM18+BM19</f>
        <v>0</v>
      </c>
      <c r="BN17" s="585">
        <f>SUM(Table6[[#This Row], [je63]]:Table6[[#This Row], [je74]])</f>
        <v>0</v>
      </c>
      <c r="BO17" s="585">
        <f>BO18+BO19</f>
        <v>0</v>
      </c>
      <c r="BP17" s="585">
        <f>BP18+BP19</f>
        <v>0</v>
      </c>
      <c r="BQ17" s="585">
        <f>BQ18+BQ19</f>
        <v>0</v>
      </c>
      <c r="BR17" s="585">
        <f>BR18+BR19</f>
        <v>0</v>
      </c>
      <c r="BS17" s="585">
        <f>BS18+BS19</f>
        <v>0</v>
      </c>
      <c r="BT17" s="585">
        <f>BT18+BT19</f>
        <v>0</v>
      </c>
      <c r="BU17" s="585">
        <f>BU18+BU19</f>
        <v>0</v>
      </c>
      <c r="BV17" s="585">
        <f>BV18+BV19</f>
        <v>0</v>
      </c>
      <c r="BW17" s="585">
        <f>BW18+BW19</f>
        <v>0</v>
      </c>
      <c r="BX17" s="585">
        <f>BX18+BX19</f>
        <v>0</v>
      </c>
      <c r="BY17" s="585">
        <f>BY18+BY19</f>
        <v>0</v>
      </c>
      <c r="BZ17" s="585">
        <f>BZ18+BZ19</f>
        <v>0</v>
      </c>
      <c r="CA17" s="585">
        <f>SUM(Table6[[#This Row], [je76]]:Table6[[#This Row], [je91]])</f>
        <v>0</v>
      </c>
      <c r="CB17" s="585">
        <f>CB18+CB19</f>
        <v>0</v>
      </c>
      <c r="CC17" s="585">
        <f>CC18+CC19</f>
        <v>0</v>
      </c>
      <c r="CD17" s="585">
        <f>CD18+CD19</f>
        <v>0</v>
      </c>
      <c r="CE17" s="585">
        <f>CE18+CE19</f>
        <v>0</v>
      </c>
      <c r="CF17" s="585">
        <f>CF18+CF19</f>
        <v>0</v>
      </c>
      <c r="CG17" s="585">
        <f>CG18+CG19</f>
        <v>0</v>
      </c>
      <c r="CH17" s="585">
        <f>CH18+CH19</f>
        <v>0</v>
      </c>
      <c r="CI17" s="585">
        <f>CI18+CI19</f>
        <v>0</v>
      </c>
      <c r="CJ17" s="585">
        <f>CJ18+CJ19</f>
        <v>0</v>
      </c>
      <c r="CK17" s="585">
        <f>CK18+CK19</f>
        <v>0</v>
      </c>
      <c r="CL17" s="585">
        <f>CL18+CL19</f>
        <v>0</v>
      </c>
      <c r="CM17" s="585">
        <f>CM18+CM19</f>
        <v>0</v>
      </c>
      <c r="CN17" s="585">
        <f>CN18+CN19</f>
        <v>0</v>
      </c>
      <c r="CO17" s="585">
        <f>CO18+CO19</f>
        <v>0</v>
      </c>
      <c r="CP17" s="585">
        <f>CP18+CP19</f>
        <v>0</v>
      </c>
      <c r="CQ17" s="585">
        <f>CQ18+CQ19</f>
        <v>0</v>
      </c>
      <c r="CR17" s="585">
        <f>SUM(Table6[[#This Row], [je93]]:Table6[[#This Row], [je94]])</f>
        <v>0</v>
      </c>
      <c r="CS17" s="585">
        <f>CS18+CS19</f>
        <v>0</v>
      </c>
      <c r="CT17" s="585">
        <f>CT18+CT19</f>
        <v>0</v>
      </c>
      <c r="CU17" s="585">
        <f>SUM(Table6[[#This Row], [je96]]:Table6[[#This Row], [je100]])</f>
        <v>0</v>
      </c>
      <c r="CV17" s="585">
        <f>CV18+CV19</f>
        <v>0</v>
      </c>
      <c r="CW17" s="585">
        <f>CW18+CW19</f>
        <v>0</v>
      </c>
      <c r="CX17" s="585">
        <f>CX18+CX19</f>
        <v>0</v>
      </c>
      <c r="CY17" s="585">
        <f>CY18+CY19</f>
        <v>0</v>
      </c>
      <c r="CZ17" s="585">
        <f>CZ18+CZ19</f>
        <v>0</v>
      </c>
      <c r="DA17" s="585">
        <f>SUM(Table6[[#This Row], [je102]]:Table6[[#This Row], [je104]])</f>
        <v>0</v>
      </c>
      <c r="DB17" s="585">
        <f>DB18+DB19</f>
        <v>0</v>
      </c>
      <c r="DC17" s="585">
        <f>DC18+DC19</f>
        <v>0</v>
      </c>
      <c r="DD17" s="585">
        <f>DD18+DD19</f>
        <v>0</v>
      </c>
      <c r="DE17" s="585">
        <f>SUM(Table6[[#This Row], [je106]]:Table6[[#This Row], [je110]])</f>
        <v>0</v>
      </c>
      <c r="DF17" s="585">
        <f>DF18+DF19</f>
        <v>0</v>
      </c>
      <c r="DG17" s="585">
        <f>DG18+DG19</f>
        <v>0</v>
      </c>
      <c r="DH17" s="585">
        <f>DH18+DH19</f>
        <v>0</v>
      </c>
      <c r="DI17" s="585">
        <f>DI18+DI19</f>
        <v>0</v>
      </c>
      <c r="DJ17" s="630">
        <f>DJ18+DJ19</f>
        <v>0</v>
      </c>
    </row>
    <row customHeight="1" ht="22.5">
      <c r="A18" s="588" t="s">
        <v>290</v>
      </c>
      <c r="B18" s="590"/>
      <c r="C18" s="590"/>
      <c r="D18" s="590" t="s">
        <v>455</v>
      </c>
      <c r="E18" s="585">
        <f>Table6[[#This Row], [je2]]+Table6[[#This Row], [je16]]+Table6[[#This Row], [je44]]+Table6[[#This Row], [je57]]+Table6[[#This Row], [je62]]+Table6[[#This Row], [je75]]+Table6[[#This Row], [je92]]+Table6[[#This Row], [je95]]+Table6[[#This Row], [je101]]+Table6[[#This Row], [je105]]</f>
        <v>456426.97</v>
      </c>
      <c r="F18" s="585">
        <f>SUM(Table6[[#This Row], [je3]]:Table6[[#This Row], [je15]])</f>
        <v>456426.97</v>
      </c>
      <c r="G18" s="585">
        <v>0</v>
      </c>
      <c r="H18" s="585">
        <v>0</v>
      </c>
      <c r="I18" s="585">
        <v>0</v>
      </c>
      <c r="J18" s="585">
        <v>0</v>
      </c>
      <c r="K18" s="585">
        <v>0</v>
      </c>
      <c r="L18" s="585">
        <v>456426.97</v>
      </c>
      <c r="M18" s="585">
        <v>0</v>
      </c>
      <c r="N18" s="585">
        <v>0</v>
      </c>
      <c r="O18" s="585">
        <v>0</v>
      </c>
      <c r="P18" s="585">
        <v>0</v>
      </c>
      <c r="Q18" s="585">
        <v>0</v>
      </c>
      <c r="R18" s="585">
        <v>0</v>
      </c>
      <c r="S18" s="585">
        <v>0</v>
      </c>
      <c r="T18" s="585">
        <f>SUM(Table6[[#This Row], [je17]]:Table6[[#This Row], [je43]])</f>
        <v>0</v>
      </c>
      <c r="U18" s="585">
        <v>0</v>
      </c>
      <c r="V18" s="585">
        <v>0</v>
      </c>
      <c r="W18" s="585">
        <v>0</v>
      </c>
      <c r="X18" s="585">
        <v>0</v>
      </c>
      <c r="Y18" s="585">
        <v>0</v>
      </c>
      <c r="Z18" s="585">
        <v>0</v>
      </c>
      <c r="AA18" s="585">
        <v>0</v>
      </c>
      <c r="AB18" s="585">
        <v>0</v>
      </c>
      <c r="AC18" s="585">
        <v>0</v>
      </c>
      <c r="AD18" s="585">
        <v>0</v>
      </c>
      <c r="AE18" s="585">
        <v>0</v>
      </c>
      <c r="AF18" s="585">
        <v>0</v>
      </c>
      <c r="AG18" s="585">
        <v>0</v>
      </c>
      <c r="AH18" s="585">
        <v>0</v>
      </c>
      <c r="AI18" s="585">
        <v>0</v>
      </c>
      <c r="AJ18" s="585">
        <v>0</v>
      </c>
      <c r="AK18" s="585">
        <v>0</v>
      </c>
      <c r="AL18" s="585">
        <v>0</v>
      </c>
      <c r="AM18" s="585">
        <v>0</v>
      </c>
      <c r="AN18" s="585">
        <v>0</v>
      </c>
      <c r="AO18" s="585">
        <v>0</v>
      </c>
      <c r="AP18" s="585">
        <v>0</v>
      </c>
      <c r="AQ18" s="585">
        <v>0</v>
      </c>
      <c r="AR18" s="585">
        <v>0</v>
      </c>
      <c r="AS18" s="585">
        <v>0</v>
      </c>
      <c r="AT18" s="585">
        <v>0</v>
      </c>
      <c r="AU18" s="585">
        <v>0</v>
      </c>
      <c r="AV18" s="585">
        <f>SUM(Table6[[#This Row], [je45]]:Table6[[#This Row], [je56]])</f>
        <v>0</v>
      </c>
      <c r="AW18" s="585">
        <v>0</v>
      </c>
      <c r="AX18" s="585">
        <v>0</v>
      </c>
      <c r="AY18" s="585">
        <v>0</v>
      </c>
      <c r="AZ18" s="585">
        <v>0</v>
      </c>
      <c r="BA18" s="585">
        <v>0</v>
      </c>
      <c r="BB18" s="585">
        <v>0</v>
      </c>
      <c r="BC18" s="585">
        <v>0</v>
      </c>
      <c r="BD18" s="585">
        <v>0</v>
      </c>
      <c r="BE18" s="585">
        <v>0</v>
      </c>
      <c r="BF18" s="585">
        <v>0</v>
      </c>
      <c r="BG18" s="585">
        <v>0</v>
      </c>
      <c r="BH18" s="585">
        <v>0</v>
      </c>
      <c r="BI18" s="585">
        <f>SUM(Table6[[#This Row], [je58]]:Table6[[#This Row], [je61]])</f>
        <v>0</v>
      </c>
      <c r="BJ18" s="585">
        <v>0</v>
      </c>
      <c r="BK18" s="585">
        <v>0</v>
      </c>
      <c r="BL18" s="585">
        <v>0</v>
      </c>
      <c r="BM18" s="585">
        <v>0</v>
      </c>
      <c r="BN18" s="585">
        <f>SUM(Table6[[#This Row], [je63]]:Table6[[#This Row], [je74]])</f>
        <v>0</v>
      </c>
      <c r="BO18" s="585">
        <v>0</v>
      </c>
      <c r="BP18" s="585">
        <v>0</v>
      </c>
      <c r="BQ18" s="585">
        <v>0</v>
      </c>
      <c r="BR18" s="585">
        <v>0</v>
      </c>
      <c r="BS18" s="585">
        <v>0</v>
      </c>
      <c r="BT18" s="585">
        <v>0</v>
      </c>
      <c r="BU18" s="585">
        <v>0</v>
      </c>
      <c r="BV18" s="585">
        <v>0</v>
      </c>
      <c r="BW18" s="585">
        <v>0</v>
      </c>
      <c r="BX18" s="585">
        <v>0</v>
      </c>
      <c r="BY18" s="585">
        <v>0</v>
      </c>
      <c r="BZ18" s="585">
        <v>0</v>
      </c>
      <c r="CA18" s="585">
        <f>SUM(Table6[[#This Row], [je76]]:Table6[[#This Row], [je91]])</f>
        <v>0</v>
      </c>
      <c r="CB18" s="585">
        <v>0</v>
      </c>
      <c r="CC18" s="585">
        <v>0</v>
      </c>
      <c r="CD18" s="585">
        <v>0</v>
      </c>
      <c r="CE18" s="585">
        <v>0</v>
      </c>
      <c r="CF18" s="585">
        <v>0</v>
      </c>
      <c r="CG18" s="585">
        <v>0</v>
      </c>
      <c r="CH18" s="585">
        <v>0</v>
      </c>
      <c r="CI18" s="585">
        <v>0</v>
      </c>
      <c r="CJ18" s="585">
        <v>0</v>
      </c>
      <c r="CK18" s="585">
        <v>0</v>
      </c>
      <c r="CL18" s="585">
        <v>0</v>
      </c>
      <c r="CM18" s="585">
        <v>0</v>
      </c>
      <c r="CN18" s="585">
        <v>0</v>
      </c>
      <c r="CO18" s="585">
        <v>0</v>
      </c>
      <c r="CP18" s="585">
        <v>0</v>
      </c>
      <c r="CQ18" s="585">
        <v>0</v>
      </c>
      <c r="CR18" s="585">
        <f>SUM(Table6[[#This Row], [je93]]:Table6[[#This Row], [je94]])</f>
        <v>0</v>
      </c>
      <c r="CS18" s="585">
        <v>0</v>
      </c>
      <c r="CT18" s="585">
        <v>0</v>
      </c>
      <c r="CU18" s="585">
        <f>SUM(Table6[[#This Row], [je96]]:Table6[[#This Row], [je100]])</f>
        <v>0</v>
      </c>
      <c r="CV18" s="585">
        <v>0</v>
      </c>
      <c r="CW18" s="585">
        <v>0</v>
      </c>
      <c r="CX18" s="585">
        <v>0</v>
      </c>
      <c r="CY18" s="585">
        <v>0</v>
      </c>
      <c r="CZ18" s="585">
        <v>0</v>
      </c>
      <c r="DA18" s="585">
        <f>SUM(Table6[[#This Row], [je102]]:Table6[[#This Row], [je104]])</f>
        <v>0</v>
      </c>
      <c r="DB18" s="585">
        <v>0</v>
      </c>
      <c r="DC18" s="585">
        <v>0</v>
      </c>
      <c r="DD18" s="585">
        <v>0</v>
      </c>
      <c r="DE18" s="585">
        <f>SUM(Table6[[#This Row], [je106]]:Table6[[#This Row], [je110]])</f>
        <v>0</v>
      </c>
      <c r="DF18" s="585">
        <v>0</v>
      </c>
      <c r="DG18" s="585">
        <v>0</v>
      </c>
      <c r="DH18" s="585">
        <v>0</v>
      </c>
      <c r="DI18" s="585">
        <v>0</v>
      </c>
      <c r="DJ18" s="630">
        <v>0</v>
      </c>
    </row>
    <row customHeight="1" ht="22.5">
      <c r="A19" s="588" t="s">
        <v>292</v>
      </c>
      <c r="B19" s="590"/>
      <c r="C19" s="590"/>
      <c r="D19" s="590" t="s">
        <v>456</v>
      </c>
      <c r="E19" s="585">
        <f>Table6[[#This Row], [je2]]+Table6[[#This Row], [je16]]+Table6[[#This Row], [je44]]+Table6[[#This Row], [je57]]+Table6[[#This Row], [je62]]+Table6[[#This Row], [je75]]+Table6[[#This Row], [je92]]+Table6[[#This Row], [je95]]+Table6[[#This Row], [je101]]+Table6[[#This Row], [je105]]</f>
        <v>393.67</v>
      </c>
      <c r="F19" s="585">
        <f>SUM(Table6[[#This Row], [je3]]:Table6[[#This Row], [je15]])</f>
        <v>393.67</v>
      </c>
      <c r="G19" s="585">
        <v>0</v>
      </c>
      <c r="H19" s="585">
        <v>0</v>
      </c>
      <c r="I19" s="585">
        <v>0</v>
      </c>
      <c r="J19" s="585">
        <v>0</v>
      </c>
      <c r="K19" s="585">
        <v>0</v>
      </c>
      <c r="L19" s="585">
        <v>0</v>
      </c>
      <c r="M19" s="585">
        <v>393.67</v>
      </c>
      <c r="N19" s="585">
        <v>0</v>
      </c>
      <c r="O19" s="585">
        <v>0</v>
      </c>
      <c r="P19" s="585">
        <v>0</v>
      </c>
      <c r="Q19" s="585">
        <v>0</v>
      </c>
      <c r="R19" s="585">
        <v>0</v>
      </c>
      <c r="S19" s="585">
        <v>0</v>
      </c>
      <c r="T19" s="585">
        <f>SUM(Table6[[#This Row], [je17]]:Table6[[#This Row], [je43]])</f>
        <v>0</v>
      </c>
      <c r="U19" s="585">
        <v>0</v>
      </c>
      <c r="V19" s="585">
        <v>0</v>
      </c>
      <c r="W19" s="585">
        <v>0</v>
      </c>
      <c r="X19" s="585">
        <v>0</v>
      </c>
      <c r="Y19" s="585">
        <v>0</v>
      </c>
      <c r="Z19" s="585">
        <v>0</v>
      </c>
      <c r="AA19" s="585">
        <v>0</v>
      </c>
      <c r="AB19" s="585">
        <v>0</v>
      </c>
      <c r="AC19" s="585">
        <v>0</v>
      </c>
      <c r="AD19" s="585">
        <v>0</v>
      </c>
      <c r="AE19" s="585">
        <v>0</v>
      </c>
      <c r="AF19" s="585">
        <v>0</v>
      </c>
      <c r="AG19" s="585">
        <v>0</v>
      </c>
      <c r="AH19" s="585">
        <v>0</v>
      </c>
      <c r="AI19" s="585">
        <v>0</v>
      </c>
      <c r="AJ19" s="585">
        <v>0</v>
      </c>
      <c r="AK19" s="585">
        <v>0</v>
      </c>
      <c r="AL19" s="585">
        <v>0</v>
      </c>
      <c r="AM19" s="585">
        <v>0</v>
      </c>
      <c r="AN19" s="585">
        <v>0</v>
      </c>
      <c r="AO19" s="585">
        <v>0</v>
      </c>
      <c r="AP19" s="585">
        <v>0</v>
      </c>
      <c r="AQ19" s="585">
        <v>0</v>
      </c>
      <c r="AR19" s="585">
        <v>0</v>
      </c>
      <c r="AS19" s="585">
        <v>0</v>
      </c>
      <c r="AT19" s="585">
        <v>0</v>
      </c>
      <c r="AU19" s="585">
        <v>0</v>
      </c>
      <c r="AV19" s="585">
        <f>SUM(Table6[[#This Row], [je45]]:Table6[[#This Row], [je56]])</f>
        <v>0</v>
      </c>
      <c r="AW19" s="585">
        <v>0</v>
      </c>
      <c r="AX19" s="585">
        <v>0</v>
      </c>
      <c r="AY19" s="585">
        <v>0</v>
      </c>
      <c r="AZ19" s="585">
        <v>0</v>
      </c>
      <c r="BA19" s="585">
        <v>0</v>
      </c>
      <c r="BB19" s="585">
        <v>0</v>
      </c>
      <c r="BC19" s="585">
        <v>0</v>
      </c>
      <c r="BD19" s="585">
        <v>0</v>
      </c>
      <c r="BE19" s="585">
        <v>0</v>
      </c>
      <c r="BF19" s="585">
        <v>0</v>
      </c>
      <c r="BG19" s="585">
        <v>0</v>
      </c>
      <c r="BH19" s="585">
        <v>0</v>
      </c>
      <c r="BI19" s="585">
        <f>SUM(Table6[[#This Row], [je58]]:Table6[[#This Row], [je61]])</f>
        <v>0</v>
      </c>
      <c r="BJ19" s="585">
        <v>0</v>
      </c>
      <c r="BK19" s="585">
        <v>0</v>
      </c>
      <c r="BL19" s="585">
        <v>0</v>
      </c>
      <c r="BM19" s="585">
        <v>0</v>
      </c>
      <c r="BN19" s="585">
        <f>SUM(Table6[[#This Row], [je63]]:Table6[[#This Row], [je74]])</f>
        <v>0</v>
      </c>
      <c r="BO19" s="585">
        <v>0</v>
      </c>
      <c r="BP19" s="585">
        <v>0</v>
      </c>
      <c r="BQ19" s="585">
        <v>0</v>
      </c>
      <c r="BR19" s="585">
        <v>0</v>
      </c>
      <c r="BS19" s="585">
        <v>0</v>
      </c>
      <c r="BT19" s="585">
        <v>0</v>
      </c>
      <c r="BU19" s="585">
        <v>0</v>
      </c>
      <c r="BV19" s="585">
        <v>0</v>
      </c>
      <c r="BW19" s="585">
        <v>0</v>
      </c>
      <c r="BX19" s="585">
        <v>0</v>
      </c>
      <c r="BY19" s="585">
        <v>0</v>
      </c>
      <c r="BZ19" s="585">
        <v>0</v>
      </c>
      <c r="CA19" s="585">
        <f>SUM(Table6[[#This Row], [je76]]:Table6[[#This Row], [je91]])</f>
        <v>0</v>
      </c>
      <c r="CB19" s="585">
        <v>0</v>
      </c>
      <c r="CC19" s="585">
        <v>0</v>
      </c>
      <c r="CD19" s="585">
        <v>0</v>
      </c>
      <c r="CE19" s="585">
        <v>0</v>
      </c>
      <c r="CF19" s="585">
        <v>0</v>
      </c>
      <c r="CG19" s="585">
        <v>0</v>
      </c>
      <c r="CH19" s="585">
        <v>0</v>
      </c>
      <c r="CI19" s="585">
        <v>0</v>
      </c>
      <c r="CJ19" s="585">
        <v>0</v>
      </c>
      <c r="CK19" s="585">
        <v>0</v>
      </c>
      <c r="CL19" s="585">
        <v>0</v>
      </c>
      <c r="CM19" s="585">
        <v>0</v>
      </c>
      <c r="CN19" s="585">
        <v>0</v>
      </c>
      <c r="CO19" s="585">
        <v>0</v>
      </c>
      <c r="CP19" s="585">
        <v>0</v>
      </c>
      <c r="CQ19" s="585">
        <v>0</v>
      </c>
      <c r="CR19" s="585">
        <f>SUM(Table6[[#This Row], [je93]]:Table6[[#This Row], [je94]])</f>
        <v>0</v>
      </c>
      <c r="CS19" s="585">
        <v>0</v>
      </c>
      <c r="CT19" s="585">
        <v>0</v>
      </c>
      <c r="CU19" s="585">
        <f>SUM(Table6[[#This Row], [je96]]:Table6[[#This Row], [je100]])</f>
        <v>0</v>
      </c>
      <c r="CV19" s="585">
        <v>0</v>
      </c>
      <c r="CW19" s="585">
        <v>0</v>
      </c>
      <c r="CX19" s="585">
        <v>0</v>
      </c>
      <c r="CY19" s="585">
        <v>0</v>
      </c>
      <c r="CZ19" s="585">
        <v>0</v>
      </c>
      <c r="DA19" s="585">
        <f>SUM(Table6[[#This Row], [je102]]:Table6[[#This Row], [je104]])</f>
        <v>0</v>
      </c>
      <c r="DB19" s="585">
        <v>0</v>
      </c>
      <c r="DC19" s="585">
        <v>0</v>
      </c>
      <c r="DD19" s="585">
        <v>0</v>
      </c>
      <c r="DE19" s="585">
        <f>SUM(Table6[[#This Row], [je106]]:Table6[[#This Row], [je110]])</f>
        <v>0</v>
      </c>
      <c r="DF19" s="585">
        <v>0</v>
      </c>
      <c r="DG19" s="585">
        <v>0</v>
      </c>
      <c r="DH19" s="585">
        <v>0</v>
      </c>
      <c r="DI19" s="585">
        <v>0</v>
      </c>
      <c r="DJ19" s="630">
        <v>0</v>
      </c>
    </row>
    <row customHeight="1" ht="22.5">
      <c r="A20" s="582" t="s">
        <v>294</v>
      </c>
      <c r="B20" s="584"/>
      <c r="C20" s="584"/>
      <c r="D20" s="584" t="s">
        <v>295</v>
      </c>
      <c r="E20" s="585">
        <f>Table6[[#This Row], [je2]]+Table6[[#This Row], [je16]]+Table6[[#This Row], [je44]]+Table6[[#This Row], [je57]]+Table6[[#This Row], [je62]]+Table6[[#This Row], [je75]]+Table6[[#This Row], [je92]]+Table6[[#This Row], [je95]]+Table6[[#This Row], [je101]]+Table6[[#This Row], [je105]]</f>
        <v>188615.49</v>
      </c>
      <c r="F20" s="585">
        <f>SUM(Table6[[#This Row], [je3]]:Table6[[#This Row], [je15]])</f>
        <v>188615.49</v>
      </c>
      <c r="G20" s="585">
        <f>G21</f>
        <v>0</v>
      </c>
      <c r="H20" s="585">
        <f>H21</f>
        <v>0</v>
      </c>
      <c r="I20" s="585">
        <f>I21</f>
        <v>0</v>
      </c>
      <c r="J20" s="585">
        <f>J21</f>
        <v>0</v>
      </c>
      <c r="K20" s="585">
        <f>K21</f>
        <v>0</v>
      </c>
      <c r="L20" s="585">
        <f>L21</f>
        <v>0</v>
      </c>
      <c r="M20" s="585">
        <f>M21</f>
        <v>0</v>
      </c>
      <c r="N20" s="585">
        <f>N21</f>
        <v>185423.49</v>
      </c>
      <c r="O20" s="585">
        <f>O21</f>
        <v>0</v>
      </c>
      <c r="P20" s="585">
        <f>P21</f>
        <v>3192</v>
      </c>
      <c r="Q20" s="585">
        <f>Q21</f>
        <v>0</v>
      </c>
      <c r="R20" s="585">
        <f>R21</f>
        <v>0</v>
      </c>
      <c r="S20" s="585">
        <f>S21</f>
        <v>0</v>
      </c>
      <c r="T20" s="585">
        <f>SUM(Table6[[#This Row], [je17]]:Table6[[#This Row], [je43]])</f>
        <v>0</v>
      </c>
      <c r="U20" s="585">
        <f>U21</f>
        <v>0</v>
      </c>
      <c r="V20" s="585">
        <f>V21</f>
        <v>0</v>
      </c>
      <c r="W20" s="585">
        <f>W21</f>
        <v>0</v>
      </c>
      <c r="X20" s="585">
        <f>X21</f>
        <v>0</v>
      </c>
      <c r="Y20" s="585">
        <f>Y21</f>
        <v>0</v>
      </c>
      <c r="Z20" s="585">
        <f>Z21</f>
        <v>0</v>
      </c>
      <c r="AA20" s="585">
        <f>AA21</f>
        <v>0</v>
      </c>
      <c r="AB20" s="585">
        <f>AB21</f>
        <v>0</v>
      </c>
      <c r="AC20" s="585">
        <f>AC21</f>
        <v>0</v>
      </c>
      <c r="AD20" s="585">
        <f>AD21</f>
        <v>0</v>
      </c>
      <c r="AE20" s="585">
        <f>AE21</f>
        <v>0</v>
      </c>
      <c r="AF20" s="585">
        <f>AF21</f>
        <v>0</v>
      </c>
      <c r="AG20" s="585">
        <f>AG21</f>
        <v>0</v>
      </c>
      <c r="AH20" s="585">
        <f>AH21</f>
        <v>0</v>
      </c>
      <c r="AI20" s="585">
        <f>AI21</f>
        <v>0</v>
      </c>
      <c r="AJ20" s="585">
        <f>AJ21</f>
        <v>0</v>
      </c>
      <c r="AK20" s="585">
        <f>AK21</f>
        <v>0</v>
      </c>
      <c r="AL20" s="585">
        <f>AL21</f>
        <v>0</v>
      </c>
      <c r="AM20" s="585">
        <f>AM21</f>
        <v>0</v>
      </c>
      <c r="AN20" s="585">
        <f>AN21</f>
        <v>0</v>
      </c>
      <c r="AO20" s="585">
        <f>AO21</f>
        <v>0</v>
      </c>
      <c r="AP20" s="585">
        <f>AP21</f>
        <v>0</v>
      </c>
      <c r="AQ20" s="585">
        <f>AQ21</f>
        <v>0</v>
      </c>
      <c r="AR20" s="585">
        <f>AR21</f>
        <v>0</v>
      </c>
      <c r="AS20" s="585">
        <f>AS21</f>
        <v>0</v>
      </c>
      <c r="AT20" s="585">
        <f>AT21</f>
        <v>0</v>
      </c>
      <c r="AU20" s="585">
        <f>AU21</f>
        <v>0</v>
      </c>
      <c r="AV20" s="585">
        <f>SUM(Table6[[#This Row], [je45]]:Table6[[#This Row], [je56]])</f>
        <v>0</v>
      </c>
      <c r="AW20" s="585">
        <f>AW21</f>
        <v>0</v>
      </c>
      <c r="AX20" s="585">
        <f>AX21</f>
        <v>0</v>
      </c>
      <c r="AY20" s="585">
        <f>AY21</f>
        <v>0</v>
      </c>
      <c r="AZ20" s="585">
        <f>AZ21</f>
        <v>0</v>
      </c>
      <c r="BA20" s="585">
        <f>BA21</f>
        <v>0</v>
      </c>
      <c r="BB20" s="585">
        <f>BB21</f>
        <v>0</v>
      </c>
      <c r="BC20" s="585">
        <f>BC21</f>
        <v>0</v>
      </c>
      <c r="BD20" s="585">
        <f>BD21</f>
        <v>0</v>
      </c>
      <c r="BE20" s="585">
        <f>BE21</f>
        <v>0</v>
      </c>
      <c r="BF20" s="585">
        <f>BF21</f>
        <v>0</v>
      </c>
      <c r="BG20" s="585">
        <f>BG21</f>
        <v>0</v>
      </c>
      <c r="BH20" s="585">
        <f>BH21</f>
        <v>0</v>
      </c>
      <c r="BI20" s="585">
        <f>SUM(Table6[[#This Row], [je58]]:Table6[[#This Row], [je61]])</f>
        <v>0</v>
      </c>
      <c r="BJ20" s="585">
        <f>BJ21</f>
        <v>0</v>
      </c>
      <c r="BK20" s="585">
        <f>BK21</f>
        <v>0</v>
      </c>
      <c r="BL20" s="585">
        <f>BL21</f>
        <v>0</v>
      </c>
      <c r="BM20" s="585">
        <f>BM21</f>
        <v>0</v>
      </c>
      <c r="BN20" s="585">
        <f>SUM(Table6[[#This Row], [je63]]:Table6[[#This Row], [je74]])</f>
        <v>0</v>
      </c>
      <c r="BO20" s="585">
        <f>BO21</f>
        <v>0</v>
      </c>
      <c r="BP20" s="585">
        <f>BP21</f>
        <v>0</v>
      </c>
      <c r="BQ20" s="585">
        <f>BQ21</f>
        <v>0</v>
      </c>
      <c r="BR20" s="585">
        <f>BR21</f>
        <v>0</v>
      </c>
      <c r="BS20" s="585">
        <f>BS21</f>
        <v>0</v>
      </c>
      <c r="BT20" s="585">
        <f>BT21</f>
        <v>0</v>
      </c>
      <c r="BU20" s="585">
        <f>BU21</f>
        <v>0</v>
      </c>
      <c r="BV20" s="585">
        <f>BV21</f>
        <v>0</v>
      </c>
      <c r="BW20" s="585">
        <f>BW21</f>
        <v>0</v>
      </c>
      <c r="BX20" s="585">
        <f>BX21</f>
        <v>0</v>
      </c>
      <c r="BY20" s="585">
        <f>BY21</f>
        <v>0</v>
      </c>
      <c r="BZ20" s="585">
        <f>BZ21</f>
        <v>0</v>
      </c>
      <c r="CA20" s="585">
        <f>SUM(Table6[[#This Row], [je76]]:Table6[[#This Row], [je91]])</f>
        <v>0</v>
      </c>
      <c r="CB20" s="585">
        <f>CB21</f>
        <v>0</v>
      </c>
      <c r="CC20" s="585">
        <f>CC21</f>
        <v>0</v>
      </c>
      <c r="CD20" s="585">
        <f>CD21</f>
        <v>0</v>
      </c>
      <c r="CE20" s="585">
        <f>CE21</f>
        <v>0</v>
      </c>
      <c r="CF20" s="585">
        <f>CF21</f>
        <v>0</v>
      </c>
      <c r="CG20" s="585">
        <f>CG21</f>
        <v>0</v>
      </c>
      <c r="CH20" s="585">
        <f>CH21</f>
        <v>0</v>
      </c>
      <c r="CI20" s="585">
        <f>CI21</f>
        <v>0</v>
      </c>
      <c r="CJ20" s="585">
        <f>CJ21</f>
        <v>0</v>
      </c>
      <c r="CK20" s="585">
        <f>CK21</f>
        <v>0</v>
      </c>
      <c r="CL20" s="585">
        <f>CL21</f>
        <v>0</v>
      </c>
      <c r="CM20" s="585">
        <f>CM21</f>
        <v>0</v>
      </c>
      <c r="CN20" s="585">
        <f>CN21</f>
        <v>0</v>
      </c>
      <c r="CO20" s="585">
        <f>CO21</f>
        <v>0</v>
      </c>
      <c r="CP20" s="585">
        <f>CP21</f>
        <v>0</v>
      </c>
      <c r="CQ20" s="585">
        <f>CQ21</f>
        <v>0</v>
      </c>
      <c r="CR20" s="585">
        <f>SUM(Table6[[#This Row], [je93]]:Table6[[#This Row], [je94]])</f>
        <v>0</v>
      </c>
      <c r="CS20" s="585">
        <f>CS21</f>
        <v>0</v>
      </c>
      <c r="CT20" s="585">
        <f>CT21</f>
        <v>0</v>
      </c>
      <c r="CU20" s="585">
        <f>SUM(Table6[[#This Row], [je96]]:Table6[[#This Row], [je100]])</f>
        <v>0</v>
      </c>
      <c r="CV20" s="585">
        <f>CV21</f>
        <v>0</v>
      </c>
      <c r="CW20" s="585">
        <f>CW21</f>
        <v>0</v>
      </c>
      <c r="CX20" s="585">
        <f>CX21</f>
        <v>0</v>
      </c>
      <c r="CY20" s="585">
        <f>CY21</f>
        <v>0</v>
      </c>
      <c r="CZ20" s="585">
        <f>CZ21</f>
        <v>0</v>
      </c>
      <c r="DA20" s="585">
        <f>SUM(Table6[[#This Row], [je102]]:Table6[[#This Row], [je104]])</f>
        <v>0</v>
      </c>
      <c r="DB20" s="585">
        <f>DB21</f>
        <v>0</v>
      </c>
      <c r="DC20" s="585">
        <f>DC21</f>
        <v>0</v>
      </c>
      <c r="DD20" s="585">
        <f>DD21</f>
        <v>0</v>
      </c>
      <c r="DE20" s="585">
        <f>SUM(Table6[[#This Row], [je106]]:Table6[[#This Row], [je110]])</f>
        <v>0</v>
      </c>
      <c r="DF20" s="585">
        <f>DF21</f>
        <v>0</v>
      </c>
      <c r="DG20" s="585">
        <f>DG21</f>
        <v>0</v>
      </c>
      <c r="DH20" s="585">
        <f>DH21</f>
        <v>0</v>
      </c>
      <c r="DI20" s="585">
        <f>DI21</f>
        <v>0</v>
      </c>
      <c r="DJ20" s="630">
        <f>DJ21</f>
        <v>0</v>
      </c>
    </row>
    <row customHeight="1" ht="22.5">
      <c r="A21" s="582" t="s">
        <v>296</v>
      </c>
      <c r="B21" s="584"/>
      <c r="C21" s="584"/>
      <c r="D21" s="584" t="s">
        <v>457</v>
      </c>
      <c r="E21" s="585">
        <f>Table6[[#This Row], [je2]]+Table6[[#This Row], [je16]]+Table6[[#This Row], [je44]]+Table6[[#This Row], [je57]]+Table6[[#This Row], [je62]]+Table6[[#This Row], [je75]]+Table6[[#This Row], [je92]]+Table6[[#This Row], [je95]]+Table6[[#This Row], [je101]]+Table6[[#This Row], [je105]]</f>
        <v>188615.49</v>
      </c>
      <c r="F21" s="585">
        <f>SUM(Table6[[#This Row], [je3]]:Table6[[#This Row], [je15]])</f>
        <v>188615.49</v>
      </c>
      <c r="G21" s="585">
        <f>G22+G23</f>
        <v>0</v>
      </c>
      <c r="H21" s="585">
        <f>H22+H23</f>
        <v>0</v>
      </c>
      <c r="I21" s="585">
        <f>I22+I23</f>
        <v>0</v>
      </c>
      <c r="J21" s="585">
        <f>J22+J23</f>
        <v>0</v>
      </c>
      <c r="K21" s="585">
        <f>K22+K23</f>
        <v>0</v>
      </c>
      <c r="L21" s="585">
        <f>L22+L23</f>
        <v>0</v>
      </c>
      <c r="M21" s="585">
        <f>M22+M23</f>
        <v>0</v>
      </c>
      <c r="N21" s="585">
        <f>N22+N23</f>
        <v>185423.49</v>
      </c>
      <c r="O21" s="585">
        <f>O22+O23</f>
        <v>0</v>
      </c>
      <c r="P21" s="585">
        <f>P22+P23</f>
        <v>3192</v>
      </c>
      <c r="Q21" s="585">
        <f>Q22+Q23</f>
        <v>0</v>
      </c>
      <c r="R21" s="585">
        <f>R22+R23</f>
        <v>0</v>
      </c>
      <c r="S21" s="585">
        <f>S22+S23</f>
        <v>0</v>
      </c>
      <c r="T21" s="585">
        <f>SUM(Table6[[#This Row], [je17]]:Table6[[#This Row], [je43]])</f>
        <v>0</v>
      </c>
      <c r="U21" s="585">
        <f>U22+U23</f>
        <v>0</v>
      </c>
      <c r="V21" s="585">
        <f>V22+V23</f>
        <v>0</v>
      </c>
      <c r="W21" s="585">
        <f>W22+W23</f>
        <v>0</v>
      </c>
      <c r="X21" s="585">
        <f>X22+X23</f>
        <v>0</v>
      </c>
      <c r="Y21" s="585">
        <f>Y22+Y23</f>
        <v>0</v>
      </c>
      <c r="Z21" s="585">
        <f>Z22+Z23</f>
        <v>0</v>
      </c>
      <c r="AA21" s="585">
        <f>AA22+AA23</f>
        <v>0</v>
      </c>
      <c r="AB21" s="585">
        <f>AB22+AB23</f>
        <v>0</v>
      </c>
      <c r="AC21" s="585">
        <f>AC22+AC23</f>
        <v>0</v>
      </c>
      <c r="AD21" s="585">
        <f>AD22+AD23</f>
        <v>0</v>
      </c>
      <c r="AE21" s="585">
        <f>AE22+AE23</f>
        <v>0</v>
      </c>
      <c r="AF21" s="585">
        <f>AF22+AF23</f>
        <v>0</v>
      </c>
      <c r="AG21" s="585">
        <f>AG22+AG23</f>
        <v>0</v>
      </c>
      <c r="AH21" s="585">
        <f>AH22+AH23</f>
        <v>0</v>
      </c>
      <c r="AI21" s="585">
        <f>AI22+AI23</f>
        <v>0</v>
      </c>
      <c r="AJ21" s="585">
        <f>AJ22+AJ23</f>
        <v>0</v>
      </c>
      <c r="AK21" s="585">
        <f>AK22+AK23</f>
        <v>0</v>
      </c>
      <c r="AL21" s="585">
        <f>AL22+AL23</f>
        <v>0</v>
      </c>
      <c r="AM21" s="585">
        <f>AM22+AM23</f>
        <v>0</v>
      </c>
      <c r="AN21" s="585">
        <f>AN22+AN23</f>
        <v>0</v>
      </c>
      <c r="AO21" s="585">
        <f>AO22+AO23</f>
        <v>0</v>
      </c>
      <c r="AP21" s="585">
        <f>AP22+AP23</f>
        <v>0</v>
      </c>
      <c r="AQ21" s="585">
        <f>AQ22+AQ23</f>
        <v>0</v>
      </c>
      <c r="AR21" s="585">
        <f>AR22+AR23</f>
        <v>0</v>
      </c>
      <c r="AS21" s="585">
        <f>AS22+AS23</f>
        <v>0</v>
      </c>
      <c r="AT21" s="585">
        <f>AT22+AT23</f>
        <v>0</v>
      </c>
      <c r="AU21" s="585">
        <f>AU22+AU23</f>
        <v>0</v>
      </c>
      <c r="AV21" s="585">
        <f>SUM(Table6[[#This Row], [je45]]:Table6[[#This Row], [je56]])</f>
        <v>0</v>
      </c>
      <c r="AW21" s="585">
        <f>AW22+AW23</f>
        <v>0</v>
      </c>
      <c r="AX21" s="585">
        <f>AX22+AX23</f>
        <v>0</v>
      </c>
      <c r="AY21" s="585">
        <f>AY22+AY23</f>
        <v>0</v>
      </c>
      <c r="AZ21" s="585">
        <f>AZ22+AZ23</f>
        <v>0</v>
      </c>
      <c r="BA21" s="585">
        <f>BA22+BA23</f>
        <v>0</v>
      </c>
      <c r="BB21" s="585">
        <f>BB22+BB23</f>
        <v>0</v>
      </c>
      <c r="BC21" s="585">
        <f>BC22+BC23</f>
        <v>0</v>
      </c>
      <c r="BD21" s="585">
        <f>BD22+BD23</f>
        <v>0</v>
      </c>
      <c r="BE21" s="585">
        <f>BE22+BE23</f>
        <v>0</v>
      </c>
      <c r="BF21" s="585">
        <f>BF22+BF23</f>
        <v>0</v>
      </c>
      <c r="BG21" s="585">
        <f>BG22+BG23</f>
        <v>0</v>
      </c>
      <c r="BH21" s="585">
        <f>BH22+BH23</f>
        <v>0</v>
      </c>
      <c r="BI21" s="585">
        <f>SUM(Table6[[#This Row], [je58]]:Table6[[#This Row], [je61]])</f>
        <v>0</v>
      </c>
      <c r="BJ21" s="585">
        <f>BJ22+BJ23</f>
        <v>0</v>
      </c>
      <c r="BK21" s="585">
        <f>BK22+BK23</f>
        <v>0</v>
      </c>
      <c r="BL21" s="585">
        <f>BL22+BL23</f>
        <v>0</v>
      </c>
      <c r="BM21" s="585">
        <f>BM22+BM23</f>
        <v>0</v>
      </c>
      <c r="BN21" s="585">
        <f>SUM(Table6[[#This Row], [je63]]:Table6[[#This Row], [je74]])</f>
        <v>0</v>
      </c>
      <c r="BO21" s="585">
        <f>BO22+BO23</f>
        <v>0</v>
      </c>
      <c r="BP21" s="585">
        <f>BP22+BP23</f>
        <v>0</v>
      </c>
      <c r="BQ21" s="585">
        <f>BQ22+BQ23</f>
        <v>0</v>
      </c>
      <c r="BR21" s="585">
        <f>BR22+BR23</f>
        <v>0</v>
      </c>
      <c r="BS21" s="585">
        <f>BS22+BS23</f>
        <v>0</v>
      </c>
      <c r="BT21" s="585">
        <f>BT22+BT23</f>
        <v>0</v>
      </c>
      <c r="BU21" s="585">
        <f>BU22+BU23</f>
        <v>0</v>
      </c>
      <c r="BV21" s="585">
        <f>BV22+BV23</f>
        <v>0</v>
      </c>
      <c r="BW21" s="585">
        <f>BW22+BW23</f>
        <v>0</v>
      </c>
      <c r="BX21" s="585">
        <f>BX22+BX23</f>
        <v>0</v>
      </c>
      <c r="BY21" s="585">
        <f>BY22+BY23</f>
        <v>0</v>
      </c>
      <c r="BZ21" s="585">
        <f>BZ22+BZ23</f>
        <v>0</v>
      </c>
      <c r="CA21" s="585">
        <f>SUM(Table6[[#This Row], [je76]]:Table6[[#This Row], [je91]])</f>
        <v>0</v>
      </c>
      <c r="CB21" s="585">
        <f>CB22+CB23</f>
        <v>0</v>
      </c>
      <c r="CC21" s="585">
        <f>CC22+CC23</f>
        <v>0</v>
      </c>
      <c r="CD21" s="585">
        <f>CD22+CD23</f>
        <v>0</v>
      </c>
      <c r="CE21" s="585">
        <f>CE22+CE23</f>
        <v>0</v>
      </c>
      <c r="CF21" s="585">
        <f>CF22+CF23</f>
        <v>0</v>
      </c>
      <c r="CG21" s="585">
        <f>CG22+CG23</f>
        <v>0</v>
      </c>
      <c r="CH21" s="585">
        <f>CH22+CH23</f>
        <v>0</v>
      </c>
      <c r="CI21" s="585">
        <f>CI22+CI23</f>
        <v>0</v>
      </c>
      <c r="CJ21" s="585">
        <f>CJ22+CJ23</f>
        <v>0</v>
      </c>
      <c r="CK21" s="585">
        <f>CK22+CK23</f>
        <v>0</v>
      </c>
      <c r="CL21" s="585">
        <f>CL22+CL23</f>
        <v>0</v>
      </c>
      <c r="CM21" s="585">
        <f>CM22+CM23</f>
        <v>0</v>
      </c>
      <c r="CN21" s="585">
        <f>CN22+CN23</f>
        <v>0</v>
      </c>
      <c r="CO21" s="585">
        <f>CO22+CO23</f>
        <v>0</v>
      </c>
      <c r="CP21" s="585">
        <f>CP22+CP23</f>
        <v>0</v>
      </c>
      <c r="CQ21" s="585">
        <f>CQ22+CQ23</f>
        <v>0</v>
      </c>
      <c r="CR21" s="585">
        <f>SUM(Table6[[#This Row], [je93]]:Table6[[#This Row], [je94]])</f>
        <v>0</v>
      </c>
      <c r="CS21" s="585">
        <f>CS22+CS23</f>
        <v>0</v>
      </c>
      <c r="CT21" s="585">
        <f>CT22+CT23</f>
        <v>0</v>
      </c>
      <c r="CU21" s="585">
        <f>SUM(Table6[[#This Row], [je96]]:Table6[[#This Row], [je100]])</f>
        <v>0</v>
      </c>
      <c r="CV21" s="585">
        <f>CV22+CV23</f>
        <v>0</v>
      </c>
      <c r="CW21" s="585">
        <f>CW22+CW23</f>
        <v>0</v>
      </c>
      <c r="CX21" s="585">
        <f>CX22+CX23</f>
        <v>0</v>
      </c>
      <c r="CY21" s="585">
        <f>CY22+CY23</f>
        <v>0</v>
      </c>
      <c r="CZ21" s="585">
        <f>CZ22+CZ23</f>
        <v>0</v>
      </c>
      <c r="DA21" s="585">
        <f>SUM(Table6[[#This Row], [je102]]:Table6[[#This Row], [je104]])</f>
        <v>0</v>
      </c>
      <c r="DB21" s="585">
        <f>DB22+DB23</f>
        <v>0</v>
      </c>
      <c r="DC21" s="585">
        <f>DC22+DC23</f>
        <v>0</v>
      </c>
      <c r="DD21" s="585">
        <f>DD22+DD23</f>
        <v>0</v>
      </c>
      <c r="DE21" s="585">
        <f>SUM(Table6[[#This Row], [je106]]:Table6[[#This Row], [je110]])</f>
        <v>0</v>
      </c>
      <c r="DF21" s="585">
        <f>DF22+DF23</f>
        <v>0</v>
      </c>
      <c r="DG21" s="585">
        <f>DG22+DG23</f>
        <v>0</v>
      </c>
      <c r="DH21" s="585">
        <f>DH22+DH23</f>
        <v>0</v>
      </c>
      <c r="DI21" s="585">
        <f>DI22+DI23</f>
        <v>0</v>
      </c>
      <c r="DJ21" s="630">
        <f>DJ22+DJ23</f>
        <v>0</v>
      </c>
    </row>
    <row customHeight="1" ht="22.5">
      <c r="A22" s="588" t="s">
        <v>298</v>
      </c>
      <c r="B22" s="590"/>
      <c r="C22" s="590"/>
      <c r="D22" s="590" t="s">
        <v>458</v>
      </c>
      <c r="E22" s="585">
        <f>Table6[[#This Row], [je2]]+Table6[[#This Row], [je16]]+Table6[[#This Row], [je44]]+Table6[[#This Row], [je57]]+Table6[[#This Row], [je62]]+Table6[[#This Row], [je75]]+Table6[[#This Row], [je92]]+Table6[[#This Row], [je95]]+Table6[[#This Row], [je101]]+Table6[[#This Row], [je105]]</f>
        <v>185423.49</v>
      </c>
      <c r="F22" s="585">
        <f>SUM(Table6[[#This Row], [je3]]:Table6[[#This Row], [je15]])</f>
        <v>185423.49</v>
      </c>
      <c r="G22" s="585">
        <v>0</v>
      </c>
      <c r="H22" s="585">
        <v>0</v>
      </c>
      <c r="I22" s="585">
        <v>0</v>
      </c>
      <c r="J22" s="585">
        <v>0</v>
      </c>
      <c r="K22" s="585">
        <v>0</v>
      </c>
      <c r="L22" s="585">
        <v>0</v>
      </c>
      <c r="M22" s="585">
        <v>0</v>
      </c>
      <c r="N22" s="585">
        <v>185423.49</v>
      </c>
      <c r="O22" s="585">
        <v>0</v>
      </c>
      <c r="P22" s="585">
        <v>0</v>
      </c>
      <c r="Q22" s="585">
        <v>0</v>
      </c>
      <c r="R22" s="585">
        <v>0</v>
      </c>
      <c r="S22" s="585">
        <v>0</v>
      </c>
      <c r="T22" s="585">
        <f>SUM(Table6[[#This Row], [je17]]:Table6[[#This Row], [je43]])</f>
        <v>0</v>
      </c>
      <c r="U22" s="585">
        <v>0</v>
      </c>
      <c r="V22" s="585">
        <v>0</v>
      </c>
      <c r="W22" s="585">
        <v>0</v>
      </c>
      <c r="X22" s="585">
        <v>0</v>
      </c>
      <c r="Y22" s="585">
        <v>0</v>
      </c>
      <c r="Z22" s="585">
        <v>0</v>
      </c>
      <c r="AA22" s="585">
        <v>0</v>
      </c>
      <c r="AB22" s="585">
        <v>0</v>
      </c>
      <c r="AC22" s="585">
        <v>0</v>
      </c>
      <c r="AD22" s="585">
        <v>0</v>
      </c>
      <c r="AE22" s="585">
        <v>0</v>
      </c>
      <c r="AF22" s="585">
        <v>0</v>
      </c>
      <c r="AG22" s="585">
        <v>0</v>
      </c>
      <c r="AH22" s="585">
        <v>0</v>
      </c>
      <c r="AI22" s="585">
        <v>0</v>
      </c>
      <c r="AJ22" s="585">
        <v>0</v>
      </c>
      <c r="AK22" s="585">
        <v>0</v>
      </c>
      <c r="AL22" s="585">
        <v>0</v>
      </c>
      <c r="AM22" s="585">
        <v>0</v>
      </c>
      <c r="AN22" s="585">
        <v>0</v>
      </c>
      <c r="AO22" s="585">
        <v>0</v>
      </c>
      <c r="AP22" s="585">
        <v>0</v>
      </c>
      <c r="AQ22" s="585">
        <v>0</v>
      </c>
      <c r="AR22" s="585">
        <v>0</v>
      </c>
      <c r="AS22" s="585">
        <v>0</v>
      </c>
      <c r="AT22" s="585">
        <v>0</v>
      </c>
      <c r="AU22" s="585">
        <v>0</v>
      </c>
      <c r="AV22" s="585">
        <f>SUM(Table6[[#This Row], [je45]]:Table6[[#This Row], [je56]])</f>
        <v>0</v>
      </c>
      <c r="AW22" s="585">
        <v>0</v>
      </c>
      <c r="AX22" s="585">
        <v>0</v>
      </c>
      <c r="AY22" s="585">
        <v>0</v>
      </c>
      <c r="AZ22" s="585">
        <v>0</v>
      </c>
      <c r="BA22" s="585">
        <v>0</v>
      </c>
      <c r="BB22" s="585">
        <v>0</v>
      </c>
      <c r="BC22" s="585">
        <v>0</v>
      </c>
      <c r="BD22" s="585">
        <v>0</v>
      </c>
      <c r="BE22" s="585">
        <v>0</v>
      </c>
      <c r="BF22" s="585">
        <v>0</v>
      </c>
      <c r="BG22" s="585">
        <v>0</v>
      </c>
      <c r="BH22" s="585">
        <v>0</v>
      </c>
      <c r="BI22" s="585">
        <f>SUM(Table6[[#This Row], [je58]]:Table6[[#This Row], [je61]])</f>
        <v>0</v>
      </c>
      <c r="BJ22" s="585">
        <v>0</v>
      </c>
      <c r="BK22" s="585">
        <v>0</v>
      </c>
      <c r="BL22" s="585">
        <v>0</v>
      </c>
      <c r="BM22" s="585">
        <v>0</v>
      </c>
      <c r="BN22" s="585">
        <f>SUM(Table6[[#This Row], [je63]]:Table6[[#This Row], [je74]])</f>
        <v>0</v>
      </c>
      <c r="BO22" s="585">
        <v>0</v>
      </c>
      <c r="BP22" s="585">
        <v>0</v>
      </c>
      <c r="BQ22" s="585">
        <v>0</v>
      </c>
      <c r="BR22" s="585">
        <v>0</v>
      </c>
      <c r="BS22" s="585">
        <v>0</v>
      </c>
      <c r="BT22" s="585">
        <v>0</v>
      </c>
      <c r="BU22" s="585">
        <v>0</v>
      </c>
      <c r="BV22" s="585">
        <v>0</v>
      </c>
      <c r="BW22" s="585">
        <v>0</v>
      </c>
      <c r="BX22" s="585">
        <v>0</v>
      </c>
      <c r="BY22" s="585">
        <v>0</v>
      </c>
      <c r="BZ22" s="585">
        <v>0</v>
      </c>
      <c r="CA22" s="585">
        <f>SUM(Table6[[#This Row], [je76]]:Table6[[#This Row], [je91]])</f>
        <v>0</v>
      </c>
      <c r="CB22" s="585">
        <v>0</v>
      </c>
      <c r="CC22" s="585">
        <v>0</v>
      </c>
      <c r="CD22" s="585">
        <v>0</v>
      </c>
      <c r="CE22" s="585">
        <v>0</v>
      </c>
      <c r="CF22" s="585">
        <v>0</v>
      </c>
      <c r="CG22" s="585">
        <v>0</v>
      </c>
      <c r="CH22" s="585">
        <v>0</v>
      </c>
      <c r="CI22" s="585">
        <v>0</v>
      </c>
      <c r="CJ22" s="585">
        <v>0</v>
      </c>
      <c r="CK22" s="585">
        <v>0</v>
      </c>
      <c r="CL22" s="585">
        <v>0</v>
      </c>
      <c r="CM22" s="585">
        <v>0</v>
      </c>
      <c r="CN22" s="585">
        <v>0</v>
      </c>
      <c r="CO22" s="585">
        <v>0</v>
      </c>
      <c r="CP22" s="585">
        <v>0</v>
      </c>
      <c r="CQ22" s="585">
        <v>0</v>
      </c>
      <c r="CR22" s="585">
        <f>SUM(Table6[[#This Row], [je93]]:Table6[[#This Row], [je94]])</f>
        <v>0</v>
      </c>
      <c r="CS22" s="585">
        <v>0</v>
      </c>
      <c r="CT22" s="585">
        <v>0</v>
      </c>
      <c r="CU22" s="585">
        <f>SUM(Table6[[#This Row], [je96]]:Table6[[#This Row], [je100]])</f>
        <v>0</v>
      </c>
      <c r="CV22" s="585">
        <v>0</v>
      </c>
      <c r="CW22" s="585">
        <v>0</v>
      </c>
      <c r="CX22" s="585">
        <v>0</v>
      </c>
      <c r="CY22" s="585">
        <v>0</v>
      </c>
      <c r="CZ22" s="585">
        <v>0</v>
      </c>
      <c r="DA22" s="585">
        <f>SUM(Table6[[#This Row], [je102]]:Table6[[#This Row], [je104]])</f>
        <v>0</v>
      </c>
      <c r="DB22" s="585">
        <v>0</v>
      </c>
      <c r="DC22" s="585">
        <v>0</v>
      </c>
      <c r="DD22" s="585">
        <v>0</v>
      </c>
      <c r="DE22" s="585">
        <f>SUM(Table6[[#This Row], [je106]]:Table6[[#This Row], [je110]])</f>
        <v>0</v>
      </c>
      <c r="DF22" s="585">
        <v>0</v>
      </c>
      <c r="DG22" s="585">
        <v>0</v>
      </c>
      <c r="DH22" s="585">
        <v>0</v>
      </c>
      <c r="DI22" s="585">
        <v>0</v>
      </c>
      <c r="DJ22" s="630">
        <v>0</v>
      </c>
    </row>
    <row customHeight="1" ht="22.5">
      <c r="A23" s="588" t="s">
        <v>300</v>
      </c>
      <c r="B23" s="590"/>
      <c r="C23" s="590"/>
      <c r="D23" s="590" t="s">
        <v>459</v>
      </c>
      <c r="E23" s="585">
        <f>Table6[[#This Row], [je2]]+Table6[[#This Row], [je16]]+Table6[[#This Row], [je44]]+Table6[[#This Row], [je57]]+Table6[[#This Row], [je62]]+Table6[[#This Row], [je75]]+Table6[[#This Row], [je92]]+Table6[[#This Row], [je95]]+Table6[[#This Row], [je101]]+Table6[[#This Row], [je105]]</f>
        <v>3192</v>
      </c>
      <c r="F23" s="585">
        <f>SUM(Table6[[#This Row], [je3]]:Table6[[#This Row], [je15]])</f>
        <v>3192</v>
      </c>
      <c r="G23" s="585">
        <v>0</v>
      </c>
      <c r="H23" s="585">
        <v>0</v>
      </c>
      <c r="I23" s="585">
        <v>0</v>
      </c>
      <c r="J23" s="585">
        <v>0</v>
      </c>
      <c r="K23" s="585">
        <v>0</v>
      </c>
      <c r="L23" s="585">
        <v>0</v>
      </c>
      <c r="M23" s="585">
        <v>0</v>
      </c>
      <c r="N23" s="585">
        <v>0</v>
      </c>
      <c r="O23" s="585">
        <v>0</v>
      </c>
      <c r="P23" s="585">
        <v>3192</v>
      </c>
      <c r="Q23" s="585">
        <v>0</v>
      </c>
      <c r="R23" s="585">
        <v>0</v>
      </c>
      <c r="S23" s="585">
        <v>0</v>
      </c>
      <c r="T23" s="585">
        <f>SUM(Table6[[#This Row], [je17]]:Table6[[#This Row], [je43]])</f>
        <v>0</v>
      </c>
      <c r="U23" s="585">
        <v>0</v>
      </c>
      <c r="V23" s="585">
        <v>0</v>
      </c>
      <c r="W23" s="585">
        <v>0</v>
      </c>
      <c r="X23" s="585">
        <v>0</v>
      </c>
      <c r="Y23" s="585">
        <v>0</v>
      </c>
      <c r="Z23" s="585">
        <v>0</v>
      </c>
      <c r="AA23" s="585">
        <v>0</v>
      </c>
      <c r="AB23" s="585">
        <v>0</v>
      </c>
      <c r="AC23" s="585">
        <v>0</v>
      </c>
      <c r="AD23" s="585">
        <v>0</v>
      </c>
      <c r="AE23" s="585">
        <v>0</v>
      </c>
      <c r="AF23" s="585">
        <v>0</v>
      </c>
      <c r="AG23" s="585">
        <v>0</v>
      </c>
      <c r="AH23" s="585">
        <v>0</v>
      </c>
      <c r="AI23" s="585">
        <v>0</v>
      </c>
      <c r="AJ23" s="585">
        <v>0</v>
      </c>
      <c r="AK23" s="585">
        <v>0</v>
      </c>
      <c r="AL23" s="585">
        <v>0</v>
      </c>
      <c r="AM23" s="585">
        <v>0</v>
      </c>
      <c r="AN23" s="585">
        <v>0</v>
      </c>
      <c r="AO23" s="585">
        <v>0</v>
      </c>
      <c r="AP23" s="585">
        <v>0</v>
      </c>
      <c r="AQ23" s="585">
        <v>0</v>
      </c>
      <c r="AR23" s="585">
        <v>0</v>
      </c>
      <c r="AS23" s="585">
        <v>0</v>
      </c>
      <c r="AT23" s="585">
        <v>0</v>
      </c>
      <c r="AU23" s="585">
        <v>0</v>
      </c>
      <c r="AV23" s="585">
        <f>SUM(Table6[[#This Row], [je45]]:Table6[[#This Row], [je56]])</f>
        <v>0</v>
      </c>
      <c r="AW23" s="585">
        <v>0</v>
      </c>
      <c r="AX23" s="585">
        <v>0</v>
      </c>
      <c r="AY23" s="585">
        <v>0</v>
      </c>
      <c r="AZ23" s="585">
        <v>0</v>
      </c>
      <c r="BA23" s="585">
        <v>0</v>
      </c>
      <c r="BB23" s="585">
        <v>0</v>
      </c>
      <c r="BC23" s="585">
        <v>0</v>
      </c>
      <c r="BD23" s="585">
        <v>0</v>
      </c>
      <c r="BE23" s="585">
        <v>0</v>
      </c>
      <c r="BF23" s="585">
        <v>0</v>
      </c>
      <c r="BG23" s="585">
        <v>0</v>
      </c>
      <c r="BH23" s="585">
        <v>0</v>
      </c>
      <c r="BI23" s="585">
        <f>SUM(Table6[[#This Row], [je58]]:Table6[[#This Row], [je61]])</f>
        <v>0</v>
      </c>
      <c r="BJ23" s="585">
        <v>0</v>
      </c>
      <c r="BK23" s="585">
        <v>0</v>
      </c>
      <c r="BL23" s="585">
        <v>0</v>
      </c>
      <c r="BM23" s="585">
        <v>0</v>
      </c>
      <c r="BN23" s="585">
        <f>SUM(Table6[[#This Row], [je63]]:Table6[[#This Row], [je74]])</f>
        <v>0</v>
      </c>
      <c r="BO23" s="585">
        <v>0</v>
      </c>
      <c r="BP23" s="585">
        <v>0</v>
      </c>
      <c r="BQ23" s="585">
        <v>0</v>
      </c>
      <c r="BR23" s="585">
        <v>0</v>
      </c>
      <c r="BS23" s="585">
        <v>0</v>
      </c>
      <c r="BT23" s="585">
        <v>0</v>
      </c>
      <c r="BU23" s="585">
        <v>0</v>
      </c>
      <c r="BV23" s="585">
        <v>0</v>
      </c>
      <c r="BW23" s="585">
        <v>0</v>
      </c>
      <c r="BX23" s="585">
        <v>0</v>
      </c>
      <c r="BY23" s="585">
        <v>0</v>
      </c>
      <c r="BZ23" s="585">
        <v>0</v>
      </c>
      <c r="CA23" s="585">
        <f>SUM(Table6[[#This Row], [je76]]:Table6[[#This Row], [je91]])</f>
        <v>0</v>
      </c>
      <c r="CB23" s="585">
        <v>0</v>
      </c>
      <c r="CC23" s="585">
        <v>0</v>
      </c>
      <c r="CD23" s="585">
        <v>0</v>
      </c>
      <c r="CE23" s="585">
        <v>0</v>
      </c>
      <c r="CF23" s="585">
        <v>0</v>
      </c>
      <c r="CG23" s="585">
        <v>0</v>
      </c>
      <c r="CH23" s="585">
        <v>0</v>
      </c>
      <c r="CI23" s="585">
        <v>0</v>
      </c>
      <c r="CJ23" s="585">
        <v>0</v>
      </c>
      <c r="CK23" s="585">
        <v>0</v>
      </c>
      <c r="CL23" s="585">
        <v>0</v>
      </c>
      <c r="CM23" s="585">
        <v>0</v>
      </c>
      <c r="CN23" s="585">
        <v>0</v>
      </c>
      <c r="CO23" s="585">
        <v>0</v>
      </c>
      <c r="CP23" s="585">
        <v>0</v>
      </c>
      <c r="CQ23" s="585">
        <v>0</v>
      </c>
      <c r="CR23" s="585">
        <f>SUM(Table6[[#This Row], [je93]]:Table6[[#This Row], [je94]])</f>
        <v>0</v>
      </c>
      <c r="CS23" s="585">
        <v>0</v>
      </c>
      <c r="CT23" s="585">
        <v>0</v>
      </c>
      <c r="CU23" s="585">
        <f>SUM(Table6[[#This Row], [je96]]:Table6[[#This Row], [je100]])</f>
        <v>0</v>
      </c>
      <c r="CV23" s="585">
        <v>0</v>
      </c>
      <c r="CW23" s="585">
        <v>0</v>
      </c>
      <c r="CX23" s="585">
        <v>0</v>
      </c>
      <c r="CY23" s="585">
        <v>0</v>
      </c>
      <c r="CZ23" s="585">
        <v>0</v>
      </c>
      <c r="DA23" s="585">
        <f>SUM(Table6[[#This Row], [je102]]:Table6[[#This Row], [je104]])</f>
        <v>0</v>
      </c>
      <c r="DB23" s="585">
        <v>0</v>
      </c>
      <c r="DC23" s="585">
        <v>0</v>
      </c>
      <c r="DD23" s="585">
        <v>0</v>
      </c>
      <c r="DE23" s="585">
        <f>SUM(Table6[[#This Row], [je106]]:Table6[[#This Row], [je110]])</f>
        <v>0</v>
      </c>
      <c r="DF23" s="585">
        <v>0</v>
      </c>
      <c r="DG23" s="585">
        <v>0</v>
      </c>
      <c r="DH23" s="585">
        <v>0</v>
      </c>
      <c r="DI23" s="585">
        <v>0</v>
      </c>
      <c r="DJ23" s="630">
        <v>0</v>
      </c>
    </row>
    <row customHeight="1" ht="22.5">
      <c r="A24" s="582" t="s">
        <v>310</v>
      </c>
      <c r="B24" s="584"/>
      <c r="C24" s="584"/>
      <c r="D24" s="584" t="s">
        <v>311</v>
      </c>
      <c r="E24" s="585">
        <f>Table6[[#This Row], [je2]]+Table6[[#This Row], [je16]]+Table6[[#This Row], [je44]]+Table6[[#This Row], [je57]]+Table6[[#This Row], [je62]]+Table6[[#This Row], [je75]]+Table6[[#This Row], [je92]]+Table6[[#This Row], [je95]]+Table6[[#This Row], [je101]]+Table6[[#This Row], [je105]]</f>
        <v>443247</v>
      </c>
      <c r="F24" s="585">
        <f>SUM(Table6[[#This Row], [je3]]:Table6[[#This Row], [je15]])</f>
        <v>0</v>
      </c>
      <c r="G24" s="585">
        <f>G25</f>
        <v>0</v>
      </c>
      <c r="H24" s="585">
        <f>H25</f>
        <v>0</v>
      </c>
      <c r="I24" s="585">
        <f>I25</f>
        <v>0</v>
      </c>
      <c r="J24" s="585">
        <f>J25</f>
        <v>0</v>
      </c>
      <c r="K24" s="585">
        <f>K25</f>
        <v>0</v>
      </c>
      <c r="L24" s="585">
        <f>L25</f>
        <v>0</v>
      </c>
      <c r="M24" s="585">
        <f>M25</f>
        <v>0</v>
      </c>
      <c r="N24" s="585">
        <f>N25</f>
        <v>0</v>
      </c>
      <c r="O24" s="585">
        <f>O25</f>
        <v>0</v>
      </c>
      <c r="P24" s="585">
        <f>P25</f>
        <v>0</v>
      </c>
      <c r="Q24" s="585">
        <f>Q25</f>
        <v>0</v>
      </c>
      <c r="R24" s="585">
        <f>R25</f>
        <v>0</v>
      </c>
      <c r="S24" s="585">
        <f>S25</f>
        <v>0</v>
      </c>
      <c r="T24" s="585">
        <f>SUM(Table6[[#This Row], [je17]]:Table6[[#This Row], [je43]])</f>
        <v>111582</v>
      </c>
      <c r="U24" s="585">
        <f>U25</f>
        <v>0</v>
      </c>
      <c r="V24" s="585">
        <f>V25</f>
        <v>0</v>
      </c>
      <c r="W24" s="585">
        <f>W25</f>
        <v>0</v>
      </c>
      <c r="X24" s="585">
        <f>X25</f>
        <v>0</v>
      </c>
      <c r="Y24" s="585">
        <f>Y25</f>
        <v>0</v>
      </c>
      <c r="Z24" s="585">
        <f>Z25</f>
        <v>0</v>
      </c>
      <c r="AA24" s="585">
        <f>AA25</f>
        <v>0</v>
      </c>
      <c r="AB24" s="585">
        <f>AB25</f>
        <v>0</v>
      </c>
      <c r="AC24" s="585">
        <f>AC25</f>
        <v>0</v>
      </c>
      <c r="AD24" s="585">
        <f>AD25</f>
        <v>0</v>
      </c>
      <c r="AE24" s="585">
        <f>AE25</f>
        <v>0</v>
      </c>
      <c r="AF24" s="585">
        <f>AF25</f>
        <v>0</v>
      </c>
      <c r="AG24" s="585">
        <f>AG25</f>
        <v>0</v>
      </c>
      <c r="AH24" s="585">
        <f>AH25</f>
        <v>0</v>
      </c>
      <c r="AI24" s="585">
        <f>AI25</f>
        <v>3720</v>
      </c>
      <c r="AJ24" s="585">
        <f>AJ25</f>
        <v>0</v>
      </c>
      <c r="AK24" s="585">
        <f>AK25</f>
        <v>0</v>
      </c>
      <c r="AL24" s="585">
        <f>AL25</f>
        <v>0</v>
      </c>
      <c r="AM24" s="585">
        <f>AM25</f>
        <v>0</v>
      </c>
      <c r="AN24" s="585">
        <f>AN25</f>
        <v>0</v>
      </c>
      <c r="AO24" s="585">
        <f>AO25</f>
        <v>0</v>
      </c>
      <c r="AP24" s="585">
        <f>AP25</f>
        <v>0</v>
      </c>
      <c r="AQ24" s="585">
        <f>AQ25</f>
        <v>0</v>
      </c>
      <c r="AR24" s="585">
        <f>AR25</f>
        <v>0</v>
      </c>
      <c r="AS24" s="585">
        <f>AS25</f>
        <v>0</v>
      </c>
      <c r="AT24" s="585">
        <f>AT25</f>
        <v>0</v>
      </c>
      <c r="AU24" s="585">
        <f>AU25</f>
        <v>107862</v>
      </c>
      <c r="AV24" s="585">
        <f>SUM(Table6[[#This Row], [je45]]:Table6[[#This Row], [je56]])</f>
        <v>0</v>
      </c>
      <c r="AW24" s="585">
        <f>AW25</f>
        <v>0</v>
      </c>
      <c r="AX24" s="585">
        <f>AX25</f>
        <v>0</v>
      </c>
      <c r="AY24" s="585">
        <f>AY25</f>
        <v>0</v>
      </c>
      <c r="AZ24" s="585">
        <f>AZ25</f>
        <v>0</v>
      </c>
      <c r="BA24" s="585">
        <f>BA25</f>
        <v>0</v>
      </c>
      <c r="BB24" s="585">
        <f>BB25</f>
        <v>0</v>
      </c>
      <c r="BC24" s="585">
        <f>BC25</f>
        <v>0</v>
      </c>
      <c r="BD24" s="585">
        <f>BD25</f>
        <v>0</v>
      </c>
      <c r="BE24" s="585">
        <f>BE25</f>
        <v>0</v>
      </c>
      <c r="BF24" s="585">
        <f>BF25</f>
        <v>0</v>
      </c>
      <c r="BG24" s="585">
        <f>BG25</f>
        <v>0</v>
      </c>
      <c r="BH24" s="585">
        <f>BH25</f>
        <v>0</v>
      </c>
      <c r="BI24" s="585">
        <f>SUM(Table6[[#This Row], [je58]]:Table6[[#This Row], [je61]])</f>
        <v>0</v>
      </c>
      <c r="BJ24" s="585">
        <f>BJ25</f>
        <v>0</v>
      </c>
      <c r="BK24" s="585">
        <f>BK25</f>
        <v>0</v>
      </c>
      <c r="BL24" s="585">
        <f>BL25</f>
        <v>0</v>
      </c>
      <c r="BM24" s="585">
        <f>BM25</f>
        <v>0</v>
      </c>
      <c r="BN24" s="585">
        <f>SUM(Table6[[#This Row], [je63]]:Table6[[#This Row], [je74]])</f>
        <v>0</v>
      </c>
      <c r="BO24" s="585">
        <f>BO25</f>
        <v>0</v>
      </c>
      <c r="BP24" s="585">
        <f>BP25</f>
        <v>0</v>
      </c>
      <c r="BQ24" s="585">
        <f>BQ25</f>
        <v>0</v>
      </c>
      <c r="BR24" s="585">
        <f>BR25</f>
        <v>0</v>
      </c>
      <c r="BS24" s="585">
        <f>BS25</f>
        <v>0</v>
      </c>
      <c r="BT24" s="585">
        <f>BT25</f>
        <v>0</v>
      </c>
      <c r="BU24" s="585">
        <f>BU25</f>
        <v>0</v>
      </c>
      <c r="BV24" s="585">
        <f>BV25</f>
        <v>0</v>
      </c>
      <c r="BW24" s="585">
        <f>BW25</f>
        <v>0</v>
      </c>
      <c r="BX24" s="585">
        <f>BX25</f>
        <v>0</v>
      </c>
      <c r="BY24" s="585">
        <f>BY25</f>
        <v>0</v>
      </c>
      <c r="BZ24" s="585">
        <f>BZ25</f>
        <v>0</v>
      </c>
      <c r="CA24" s="585">
        <f>SUM(Table6[[#This Row], [je76]]:Table6[[#This Row], [je91]])</f>
        <v>331665</v>
      </c>
      <c r="CB24" s="585">
        <f>CB25</f>
        <v>0</v>
      </c>
      <c r="CC24" s="585">
        <f>CC25</f>
        <v>60000</v>
      </c>
      <c r="CD24" s="585">
        <f>CD25</f>
        <v>271665</v>
      </c>
      <c r="CE24" s="585">
        <f>CE25</f>
        <v>0</v>
      </c>
      <c r="CF24" s="585">
        <f>CF25</f>
        <v>0</v>
      </c>
      <c r="CG24" s="585">
        <f>CG25</f>
        <v>0</v>
      </c>
      <c r="CH24" s="585">
        <f>CH25</f>
        <v>0</v>
      </c>
      <c r="CI24" s="585">
        <f>CI25</f>
        <v>0</v>
      </c>
      <c r="CJ24" s="585">
        <f>CJ25</f>
        <v>0</v>
      </c>
      <c r="CK24" s="585">
        <f>CK25</f>
        <v>0</v>
      </c>
      <c r="CL24" s="585">
        <f>CL25</f>
        <v>0</v>
      </c>
      <c r="CM24" s="585">
        <f>CM25</f>
        <v>0</v>
      </c>
      <c r="CN24" s="585">
        <f>CN25</f>
        <v>0</v>
      </c>
      <c r="CO24" s="585">
        <f>CO25</f>
        <v>0</v>
      </c>
      <c r="CP24" s="585">
        <f>CP25</f>
        <v>0</v>
      </c>
      <c r="CQ24" s="585">
        <f>CQ25</f>
        <v>0</v>
      </c>
      <c r="CR24" s="585">
        <f>SUM(Table6[[#This Row], [je93]]:Table6[[#This Row], [je94]])</f>
        <v>0</v>
      </c>
      <c r="CS24" s="585">
        <f>CS25</f>
        <v>0</v>
      </c>
      <c r="CT24" s="585">
        <f>CT25</f>
        <v>0</v>
      </c>
      <c r="CU24" s="585">
        <f>SUM(Table6[[#This Row], [je96]]:Table6[[#This Row], [je100]])</f>
        <v>0</v>
      </c>
      <c r="CV24" s="585">
        <f>CV25</f>
        <v>0</v>
      </c>
      <c r="CW24" s="585">
        <f>CW25</f>
        <v>0</v>
      </c>
      <c r="CX24" s="585">
        <f>CX25</f>
        <v>0</v>
      </c>
      <c r="CY24" s="585">
        <f>CY25</f>
        <v>0</v>
      </c>
      <c r="CZ24" s="585">
        <f>CZ25</f>
        <v>0</v>
      </c>
      <c r="DA24" s="585">
        <f>SUM(Table6[[#This Row], [je102]]:Table6[[#This Row], [je104]])</f>
        <v>0</v>
      </c>
      <c r="DB24" s="585">
        <f>DB25</f>
        <v>0</v>
      </c>
      <c r="DC24" s="585">
        <f>DC25</f>
        <v>0</v>
      </c>
      <c r="DD24" s="585">
        <f>DD25</f>
        <v>0</v>
      </c>
      <c r="DE24" s="585">
        <f>SUM(Table6[[#This Row], [je106]]:Table6[[#This Row], [je110]])</f>
        <v>0</v>
      </c>
      <c r="DF24" s="585">
        <f>DF25</f>
        <v>0</v>
      </c>
      <c r="DG24" s="585">
        <f>DG25</f>
        <v>0</v>
      </c>
      <c r="DH24" s="585">
        <f>DH25</f>
        <v>0</v>
      </c>
      <c r="DI24" s="585">
        <f>DI25</f>
        <v>0</v>
      </c>
      <c r="DJ24" s="630">
        <f>DJ25</f>
        <v>0</v>
      </c>
    </row>
    <row customHeight="1" ht="22.5">
      <c r="A25" s="582" t="s">
        <v>312</v>
      </c>
      <c r="B25" s="584"/>
      <c r="C25" s="584"/>
      <c r="D25" s="584" t="s">
        <v>463</v>
      </c>
      <c r="E25" s="585">
        <f>Table6[[#This Row], [je2]]+Table6[[#This Row], [je16]]+Table6[[#This Row], [je44]]+Table6[[#This Row], [je57]]+Table6[[#This Row], [je62]]+Table6[[#This Row], [je75]]+Table6[[#This Row], [je92]]+Table6[[#This Row], [je95]]+Table6[[#This Row], [je101]]+Table6[[#This Row], [je105]]</f>
        <v>443247</v>
      </c>
      <c r="F25" s="585">
        <f>SUM(Table6[[#This Row], [je3]]:Table6[[#This Row], [je15]])</f>
        <v>0</v>
      </c>
      <c r="G25" s="585">
        <f>G26</f>
        <v>0</v>
      </c>
      <c r="H25" s="585">
        <f>H26</f>
        <v>0</v>
      </c>
      <c r="I25" s="585">
        <f>I26</f>
        <v>0</v>
      </c>
      <c r="J25" s="585">
        <f>J26</f>
        <v>0</v>
      </c>
      <c r="K25" s="585">
        <f>K26</f>
        <v>0</v>
      </c>
      <c r="L25" s="585">
        <f>L26</f>
        <v>0</v>
      </c>
      <c r="M25" s="585">
        <f>M26</f>
        <v>0</v>
      </c>
      <c r="N25" s="585">
        <f>N26</f>
        <v>0</v>
      </c>
      <c r="O25" s="585">
        <f>O26</f>
        <v>0</v>
      </c>
      <c r="P25" s="585">
        <f>P26</f>
        <v>0</v>
      </c>
      <c r="Q25" s="585">
        <f>Q26</f>
        <v>0</v>
      </c>
      <c r="R25" s="585">
        <f>R26</f>
        <v>0</v>
      </c>
      <c r="S25" s="585">
        <f>S26</f>
        <v>0</v>
      </c>
      <c r="T25" s="585">
        <f>SUM(Table6[[#This Row], [je17]]:Table6[[#This Row], [je43]])</f>
        <v>111582</v>
      </c>
      <c r="U25" s="585">
        <f>U26</f>
        <v>0</v>
      </c>
      <c r="V25" s="585">
        <f>V26</f>
        <v>0</v>
      </c>
      <c r="W25" s="585">
        <f>W26</f>
        <v>0</v>
      </c>
      <c r="X25" s="585">
        <f>X26</f>
        <v>0</v>
      </c>
      <c r="Y25" s="585">
        <f>Y26</f>
        <v>0</v>
      </c>
      <c r="Z25" s="585">
        <f>Z26</f>
        <v>0</v>
      </c>
      <c r="AA25" s="585">
        <f>AA26</f>
        <v>0</v>
      </c>
      <c r="AB25" s="585">
        <f>AB26</f>
        <v>0</v>
      </c>
      <c r="AC25" s="585">
        <f>AC26</f>
        <v>0</v>
      </c>
      <c r="AD25" s="585">
        <f>AD26</f>
        <v>0</v>
      </c>
      <c r="AE25" s="585">
        <f>AE26</f>
        <v>0</v>
      </c>
      <c r="AF25" s="585">
        <f>AF26</f>
        <v>0</v>
      </c>
      <c r="AG25" s="585">
        <f>AG26</f>
        <v>0</v>
      </c>
      <c r="AH25" s="585">
        <f>AH26</f>
        <v>0</v>
      </c>
      <c r="AI25" s="585">
        <f>AI26</f>
        <v>3720</v>
      </c>
      <c r="AJ25" s="585">
        <f>AJ26</f>
        <v>0</v>
      </c>
      <c r="AK25" s="585">
        <f>AK26</f>
        <v>0</v>
      </c>
      <c r="AL25" s="585">
        <f>AL26</f>
        <v>0</v>
      </c>
      <c r="AM25" s="585">
        <f>AM26</f>
        <v>0</v>
      </c>
      <c r="AN25" s="585">
        <f>AN26</f>
        <v>0</v>
      </c>
      <c r="AO25" s="585">
        <f>AO26</f>
        <v>0</v>
      </c>
      <c r="AP25" s="585">
        <f>AP26</f>
        <v>0</v>
      </c>
      <c r="AQ25" s="585">
        <f>AQ26</f>
        <v>0</v>
      </c>
      <c r="AR25" s="585">
        <f>AR26</f>
        <v>0</v>
      </c>
      <c r="AS25" s="585">
        <f>AS26</f>
        <v>0</v>
      </c>
      <c r="AT25" s="585">
        <f>AT26</f>
        <v>0</v>
      </c>
      <c r="AU25" s="585">
        <f>AU26</f>
        <v>107862</v>
      </c>
      <c r="AV25" s="585">
        <f>SUM(Table6[[#This Row], [je45]]:Table6[[#This Row], [je56]])</f>
        <v>0</v>
      </c>
      <c r="AW25" s="585">
        <f>AW26</f>
        <v>0</v>
      </c>
      <c r="AX25" s="585">
        <f>AX26</f>
        <v>0</v>
      </c>
      <c r="AY25" s="585">
        <f>AY26</f>
        <v>0</v>
      </c>
      <c r="AZ25" s="585">
        <f>AZ26</f>
        <v>0</v>
      </c>
      <c r="BA25" s="585">
        <f>BA26</f>
        <v>0</v>
      </c>
      <c r="BB25" s="585">
        <f>BB26</f>
        <v>0</v>
      </c>
      <c r="BC25" s="585">
        <f>BC26</f>
        <v>0</v>
      </c>
      <c r="BD25" s="585">
        <f>BD26</f>
        <v>0</v>
      </c>
      <c r="BE25" s="585">
        <f>BE26</f>
        <v>0</v>
      </c>
      <c r="BF25" s="585">
        <f>BF26</f>
        <v>0</v>
      </c>
      <c r="BG25" s="585">
        <f>BG26</f>
        <v>0</v>
      </c>
      <c r="BH25" s="585">
        <f>BH26</f>
        <v>0</v>
      </c>
      <c r="BI25" s="585">
        <f>SUM(Table6[[#This Row], [je58]]:Table6[[#This Row], [je61]])</f>
        <v>0</v>
      </c>
      <c r="BJ25" s="585">
        <f>BJ26</f>
        <v>0</v>
      </c>
      <c r="BK25" s="585">
        <f>BK26</f>
        <v>0</v>
      </c>
      <c r="BL25" s="585">
        <f>BL26</f>
        <v>0</v>
      </c>
      <c r="BM25" s="585">
        <f>BM26</f>
        <v>0</v>
      </c>
      <c r="BN25" s="585">
        <f>SUM(Table6[[#This Row], [je63]]:Table6[[#This Row], [je74]])</f>
        <v>0</v>
      </c>
      <c r="BO25" s="585">
        <f>BO26</f>
        <v>0</v>
      </c>
      <c r="BP25" s="585">
        <f>BP26</f>
        <v>0</v>
      </c>
      <c r="BQ25" s="585">
        <f>BQ26</f>
        <v>0</v>
      </c>
      <c r="BR25" s="585">
        <f>BR26</f>
        <v>0</v>
      </c>
      <c r="BS25" s="585">
        <f>BS26</f>
        <v>0</v>
      </c>
      <c r="BT25" s="585">
        <f>BT26</f>
        <v>0</v>
      </c>
      <c r="BU25" s="585">
        <f>BU26</f>
        <v>0</v>
      </c>
      <c r="BV25" s="585">
        <f>BV26</f>
        <v>0</v>
      </c>
      <c r="BW25" s="585">
        <f>BW26</f>
        <v>0</v>
      </c>
      <c r="BX25" s="585">
        <f>BX26</f>
        <v>0</v>
      </c>
      <c r="BY25" s="585">
        <f>BY26</f>
        <v>0</v>
      </c>
      <c r="BZ25" s="585">
        <f>BZ26</f>
        <v>0</v>
      </c>
      <c r="CA25" s="585">
        <f>SUM(Table6[[#This Row], [je76]]:Table6[[#This Row], [je91]])</f>
        <v>331665</v>
      </c>
      <c r="CB25" s="585">
        <f>CB26</f>
        <v>0</v>
      </c>
      <c r="CC25" s="585">
        <f>CC26</f>
        <v>60000</v>
      </c>
      <c r="CD25" s="585">
        <f>CD26</f>
        <v>271665</v>
      </c>
      <c r="CE25" s="585">
        <f>CE26</f>
        <v>0</v>
      </c>
      <c r="CF25" s="585">
        <f>CF26</f>
        <v>0</v>
      </c>
      <c r="CG25" s="585">
        <f>CG26</f>
        <v>0</v>
      </c>
      <c r="CH25" s="585">
        <f>CH26</f>
        <v>0</v>
      </c>
      <c r="CI25" s="585">
        <f>CI26</f>
        <v>0</v>
      </c>
      <c r="CJ25" s="585">
        <f>CJ26</f>
        <v>0</v>
      </c>
      <c r="CK25" s="585">
        <f>CK26</f>
        <v>0</v>
      </c>
      <c r="CL25" s="585">
        <f>CL26</f>
        <v>0</v>
      </c>
      <c r="CM25" s="585">
        <f>CM26</f>
        <v>0</v>
      </c>
      <c r="CN25" s="585">
        <f>CN26</f>
        <v>0</v>
      </c>
      <c r="CO25" s="585">
        <f>CO26</f>
        <v>0</v>
      </c>
      <c r="CP25" s="585">
        <f>CP26</f>
        <v>0</v>
      </c>
      <c r="CQ25" s="585">
        <f>CQ26</f>
        <v>0</v>
      </c>
      <c r="CR25" s="585">
        <f>SUM(Table6[[#This Row], [je93]]:Table6[[#This Row], [je94]])</f>
        <v>0</v>
      </c>
      <c r="CS25" s="585">
        <f>CS26</f>
        <v>0</v>
      </c>
      <c r="CT25" s="585">
        <f>CT26</f>
        <v>0</v>
      </c>
      <c r="CU25" s="585">
        <f>SUM(Table6[[#This Row], [je96]]:Table6[[#This Row], [je100]])</f>
        <v>0</v>
      </c>
      <c r="CV25" s="585">
        <f>CV26</f>
        <v>0</v>
      </c>
      <c r="CW25" s="585">
        <f>CW26</f>
        <v>0</v>
      </c>
      <c r="CX25" s="585">
        <f>CX26</f>
        <v>0</v>
      </c>
      <c r="CY25" s="585">
        <f>CY26</f>
        <v>0</v>
      </c>
      <c r="CZ25" s="585">
        <f>CZ26</f>
        <v>0</v>
      </c>
      <c r="DA25" s="585">
        <f>SUM(Table6[[#This Row], [je102]]:Table6[[#This Row], [je104]])</f>
        <v>0</v>
      </c>
      <c r="DB25" s="585">
        <f>DB26</f>
        <v>0</v>
      </c>
      <c r="DC25" s="585">
        <f>DC26</f>
        <v>0</v>
      </c>
      <c r="DD25" s="585">
        <f>DD26</f>
        <v>0</v>
      </c>
      <c r="DE25" s="585">
        <f>SUM(Table6[[#This Row], [je106]]:Table6[[#This Row], [je110]])</f>
        <v>0</v>
      </c>
      <c r="DF25" s="585">
        <f>DF26</f>
        <v>0</v>
      </c>
      <c r="DG25" s="585">
        <f>DG26</f>
        <v>0</v>
      </c>
      <c r="DH25" s="585">
        <f>DH26</f>
        <v>0</v>
      </c>
      <c r="DI25" s="585">
        <f>DI26</f>
        <v>0</v>
      </c>
      <c r="DJ25" s="630">
        <f>DJ26</f>
        <v>0</v>
      </c>
    </row>
    <row customHeight="1" ht="22.5">
      <c r="A26" s="588" t="s">
        <v>314</v>
      </c>
      <c r="B26" s="590"/>
      <c r="C26" s="590"/>
      <c r="D26" s="590" t="s">
        <v>464</v>
      </c>
      <c r="E26" s="585">
        <f>Table6[[#This Row], [je2]]+Table6[[#This Row], [je16]]+Table6[[#This Row], [je44]]+Table6[[#This Row], [je57]]+Table6[[#This Row], [je62]]+Table6[[#This Row], [je75]]+Table6[[#This Row], [je92]]+Table6[[#This Row], [je95]]+Table6[[#This Row], [je101]]+Table6[[#This Row], [je105]]</f>
        <v>443247</v>
      </c>
      <c r="F26" s="585">
        <f>SUM(Table6[[#This Row], [je3]]:Table6[[#This Row], [je15]])</f>
        <v>0</v>
      </c>
      <c r="G26" s="585">
        <v>0</v>
      </c>
      <c r="H26" s="585">
        <v>0</v>
      </c>
      <c r="I26" s="585">
        <v>0</v>
      </c>
      <c r="J26" s="585">
        <v>0</v>
      </c>
      <c r="K26" s="585">
        <v>0</v>
      </c>
      <c r="L26" s="585">
        <v>0</v>
      </c>
      <c r="M26" s="585">
        <v>0</v>
      </c>
      <c r="N26" s="585">
        <v>0</v>
      </c>
      <c r="O26" s="585">
        <v>0</v>
      </c>
      <c r="P26" s="585">
        <v>0</v>
      </c>
      <c r="Q26" s="585">
        <v>0</v>
      </c>
      <c r="R26" s="585">
        <v>0</v>
      </c>
      <c r="S26" s="585">
        <v>0</v>
      </c>
      <c r="T26" s="585">
        <f>SUM(Table6[[#This Row], [je17]]:Table6[[#This Row], [je43]])</f>
        <v>111582</v>
      </c>
      <c r="U26" s="585">
        <v>0</v>
      </c>
      <c r="V26" s="585">
        <v>0</v>
      </c>
      <c r="W26" s="585">
        <v>0</v>
      </c>
      <c r="X26" s="585">
        <v>0</v>
      </c>
      <c r="Y26" s="585">
        <v>0</v>
      </c>
      <c r="Z26" s="585">
        <v>0</v>
      </c>
      <c r="AA26" s="585">
        <v>0</v>
      </c>
      <c r="AB26" s="585">
        <v>0</v>
      </c>
      <c r="AC26" s="585">
        <v>0</v>
      </c>
      <c r="AD26" s="585">
        <v>0</v>
      </c>
      <c r="AE26" s="585">
        <v>0</v>
      </c>
      <c r="AF26" s="585">
        <v>0</v>
      </c>
      <c r="AG26" s="585">
        <v>0</v>
      </c>
      <c r="AH26" s="585">
        <v>0</v>
      </c>
      <c r="AI26" s="585">
        <v>3720</v>
      </c>
      <c r="AJ26" s="585">
        <v>0</v>
      </c>
      <c r="AK26" s="585">
        <v>0</v>
      </c>
      <c r="AL26" s="585">
        <v>0</v>
      </c>
      <c r="AM26" s="585">
        <v>0</v>
      </c>
      <c r="AN26" s="585">
        <v>0</v>
      </c>
      <c r="AO26" s="585">
        <v>0</v>
      </c>
      <c r="AP26" s="585">
        <v>0</v>
      </c>
      <c r="AQ26" s="585">
        <v>0</v>
      </c>
      <c r="AR26" s="585">
        <v>0</v>
      </c>
      <c r="AS26" s="585">
        <v>0</v>
      </c>
      <c r="AT26" s="585">
        <v>0</v>
      </c>
      <c r="AU26" s="585">
        <v>107862</v>
      </c>
      <c r="AV26" s="585">
        <f>SUM(Table6[[#This Row], [je45]]:Table6[[#This Row], [je56]])</f>
        <v>0</v>
      </c>
      <c r="AW26" s="585">
        <v>0</v>
      </c>
      <c r="AX26" s="585">
        <v>0</v>
      </c>
      <c r="AY26" s="585">
        <v>0</v>
      </c>
      <c r="AZ26" s="585">
        <v>0</v>
      </c>
      <c r="BA26" s="585">
        <v>0</v>
      </c>
      <c r="BB26" s="585">
        <v>0</v>
      </c>
      <c r="BC26" s="585">
        <v>0</v>
      </c>
      <c r="BD26" s="585">
        <v>0</v>
      </c>
      <c r="BE26" s="585">
        <v>0</v>
      </c>
      <c r="BF26" s="585">
        <v>0</v>
      </c>
      <c r="BG26" s="585">
        <v>0</v>
      </c>
      <c r="BH26" s="585">
        <v>0</v>
      </c>
      <c r="BI26" s="585">
        <f>SUM(Table6[[#This Row], [je58]]:Table6[[#This Row], [je61]])</f>
        <v>0</v>
      </c>
      <c r="BJ26" s="585">
        <v>0</v>
      </c>
      <c r="BK26" s="585">
        <v>0</v>
      </c>
      <c r="BL26" s="585">
        <v>0</v>
      </c>
      <c r="BM26" s="585">
        <v>0</v>
      </c>
      <c r="BN26" s="585">
        <f>SUM(Table6[[#This Row], [je63]]:Table6[[#This Row], [je74]])</f>
        <v>0</v>
      </c>
      <c r="BO26" s="585">
        <v>0</v>
      </c>
      <c r="BP26" s="585">
        <v>0</v>
      </c>
      <c r="BQ26" s="585">
        <v>0</v>
      </c>
      <c r="BR26" s="585">
        <v>0</v>
      </c>
      <c r="BS26" s="585">
        <v>0</v>
      </c>
      <c r="BT26" s="585">
        <v>0</v>
      </c>
      <c r="BU26" s="585">
        <v>0</v>
      </c>
      <c r="BV26" s="585">
        <v>0</v>
      </c>
      <c r="BW26" s="585">
        <v>0</v>
      </c>
      <c r="BX26" s="585">
        <v>0</v>
      </c>
      <c r="BY26" s="585">
        <v>0</v>
      </c>
      <c r="BZ26" s="585">
        <v>0</v>
      </c>
      <c r="CA26" s="585">
        <f>SUM(Table6[[#This Row], [je76]]:Table6[[#This Row], [je91]])</f>
        <v>331665</v>
      </c>
      <c r="CB26" s="585">
        <v>0</v>
      </c>
      <c r="CC26" s="585">
        <v>60000</v>
      </c>
      <c r="CD26" s="585">
        <v>271665</v>
      </c>
      <c r="CE26" s="585">
        <v>0</v>
      </c>
      <c r="CF26" s="585">
        <v>0</v>
      </c>
      <c r="CG26" s="585">
        <v>0</v>
      </c>
      <c r="CH26" s="585">
        <v>0</v>
      </c>
      <c r="CI26" s="585">
        <v>0</v>
      </c>
      <c r="CJ26" s="585">
        <v>0</v>
      </c>
      <c r="CK26" s="585">
        <v>0</v>
      </c>
      <c r="CL26" s="585">
        <v>0</v>
      </c>
      <c r="CM26" s="585">
        <v>0</v>
      </c>
      <c r="CN26" s="585">
        <v>0</v>
      </c>
      <c r="CO26" s="585">
        <v>0</v>
      </c>
      <c r="CP26" s="585">
        <v>0</v>
      </c>
      <c r="CQ26" s="585">
        <v>0</v>
      </c>
      <c r="CR26" s="585">
        <f>SUM(Table6[[#This Row], [je93]]:Table6[[#This Row], [je94]])</f>
        <v>0</v>
      </c>
      <c r="CS26" s="585">
        <v>0</v>
      </c>
      <c r="CT26" s="585">
        <v>0</v>
      </c>
      <c r="CU26" s="585">
        <f>SUM(Table6[[#This Row], [je96]]:Table6[[#This Row], [je100]])</f>
        <v>0</v>
      </c>
      <c r="CV26" s="585">
        <v>0</v>
      </c>
      <c r="CW26" s="585">
        <v>0</v>
      </c>
      <c r="CX26" s="585">
        <v>0</v>
      </c>
      <c r="CY26" s="585">
        <v>0</v>
      </c>
      <c r="CZ26" s="585">
        <v>0</v>
      </c>
      <c r="DA26" s="585">
        <f>SUM(Table6[[#This Row], [je102]]:Table6[[#This Row], [je104]])</f>
        <v>0</v>
      </c>
      <c r="DB26" s="585">
        <v>0</v>
      </c>
      <c r="DC26" s="585">
        <v>0</v>
      </c>
      <c r="DD26" s="585">
        <v>0</v>
      </c>
      <c r="DE26" s="585">
        <f>SUM(Table6[[#This Row], [je106]]:Table6[[#This Row], [je110]])</f>
        <v>0</v>
      </c>
      <c r="DF26" s="585">
        <v>0</v>
      </c>
      <c r="DG26" s="585">
        <v>0</v>
      </c>
      <c r="DH26" s="585">
        <v>0</v>
      </c>
      <c r="DI26" s="585">
        <v>0</v>
      </c>
      <c r="DJ26" s="630">
        <v>0</v>
      </c>
    </row>
    <row customHeight="1" ht="22.5">
      <c r="A27" s="582" t="s">
        <v>316</v>
      </c>
      <c r="B27" s="584"/>
      <c r="C27" s="584"/>
      <c r="D27" s="584" t="s">
        <v>317</v>
      </c>
      <c r="E27" s="585">
        <f>Table6[[#This Row], [je2]]+Table6[[#This Row], [je16]]+Table6[[#This Row], [je44]]+Table6[[#This Row], [je57]]+Table6[[#This Row], [je62]]+Table6[[#This Row], [je75]]+Table6[[#This Row], [je92]]+Table6[[#This Row], [je95]]+Table6[[#This Row], [je101]]+Table6[[#This Row], [je105]]</f>
        <v>341978.93</v>
      </c>
      <c r="F27" s="585">
        <f>SUM(Table6[[#This Row], [je3]]:Table6[[#This Row], [je15]])</f>
        <v>341978.93</v>
      </c>
      <c r="G27" s="585">
        <f>G28</f>
        <v>0</v>
      </c>
      <c r="H27" s="585">
        <f>H28</f>
        <v>0</v>
      </c>
      <c r="I27" s="585">
        <f>I28</f>
        <v>0</v>
      </c>
      <c r="J27" s="585">
        <f>J28</f>
        <v>0</v>
      </c>
      <c r="K27" s="585">
        <f>K28</f>
        <v>0</v>
      </c>
      <c r="L27" s="585">
        <f>L28</f>
        <v>0</v>
      </c>
      <c r="M27" s="585">
        <f>M28</f>
        <v>0</v>
      </c>
      <c r="N27" s="585">
        <f>N28</f>
        <v>0</v>
      </c>
      <c r="O27" s="585">
        <f>O28</f>
        <v>0</v>
      </c>
      <c r="P27" s="585">
        <f>P28</f>
        <v>0</v>
      </c>
      <c r="Q27" s="585">
        <f>Q28</f>
        <v>341978.93</v>
      </c>
      <c r="R27" s="585">
        <f>R28</f>
        <v>0</v>
      </c>
      <c r="S27" s="585">
        <f>S28</f>
        <v>0</v>
      </c>
      <c r="T27" s="585">
        <f>SUM(Table6[[#This Row], [je17]]:Table6[[#This Row], [je43]])</f>
        <v>0</v>
      </c>
      <c r="U27" s="585">
        <f>U28</f>
        <v>0</v>
      </c>
      <c r="V27" s="585">
        <f>V28</f>
        <v>0</v>
      </c>
      <c r="W27" s="585">
        <f>W28</f>
        <v>0</v>
      </c>
      <c r="X27" s="585">
        <f>X28</f>
        <v>0</v>
      </c>
      <c r="Y27" s="585">
        <f>Y28</f>
        <v>0</v>
      </c>
      <c r="Z27" s="585">
        <f>Z28</f>
        <v>0</v>
      </c>
      <c r="AA27" s="585">
        <f>AA28</f>
        <v>0</v>
      </c>
      <c r="AB27" s="585">
        <f>AB28</f>
        <v>0</v>
      </c>
      <c r="AC27" s="585">
        <f>AC28</f>
        <v>0</v>
      </c>
      <c r="AD27" s="585">
        <f>AD28</f>
        <v>0</v>
      </c>
      <c r="AE27" s="585">
        <f>AE28</f>
        <v>0</v>
      </c>
      <c r="AF27" s="585">
        <f>AF28</f>
        <v>0</v>
      </c>
      <c r="AG27" s="585">
        <f>AG28</f>
        <v>0</v>
      </c>
      <c r="AH27" s="585">
        <f>AH28</f>
        <v>0</v>
      </c>
      <c r="AI27" s="585">
        <f>AI28</f>
        <v>0</v>
      </c>
      <c r="AJ27" s="585">
        <f>AJ28</f>
        <v>0</v>
      </c>
      <c r="AK27" s="585">
        <f>AK28</f>
        <v>0</v>
      </c>
      <c r="AL27" s="585">
        <f>AL28</f>
        <v>0</v>
      </c>
      <c r="AM27" s="585">
        <f>AM28</f>
        <v>0</v>
      </c>
      <c r="AN27" s="585">
        <f>AN28</f>
        <v>0</v>
      </c>
      <c r="AO27" s="585">
        <f>AO28</f>
        <v>0</v>
      </c>
      <c r="AP27" s="585">
        <f>AP28</f>
        <v>0</v>
      </c>
      <c r="AQ27" s="585">
        <f>AQ28</f>
        <v>0</v>
      </c>
      <c r="AR27" s="585">
        <f>AR28</f>
        <v>0</v>
      </c>
      <c r="AS27" s="585">
        <f>AS28</f>
        <v>0</v>
      </c>
      <c r="AT27" s="585">
        <f>AT28</f>
        <v>0</v>
      </c>
      <c r="AU27" s="585">
        <f>AU28</f>
        <v>0</v>
      </c>
      <c r="AV27" s="585">
        <f>SUM(Table6[[#This Row], [je45]]:Table6[[#This Row], [je56]])</f>
        <v>0</v>
      </c>
      <c r="AW27" s="585">
        <f>AW28</f>
        <v>0</v>
      </c>
      <c r="AX27" s="585">
        <f>AX28</f>
        <v>0</v>
      </c>
      <c r="AY27" s="585">
        <f>AY28</f>
        <v>0</v>
      </c>
      <c r="AZ27" s="585">
        <f>AZ28</f>
        <v>0</v>
      </c>
      <c r="BA27" s="585">
        <f>BA28</f>
        <v>0</v>
      </c>
      <c r="BB27" s="585">
        <f>BB28</f>
        <v>0</v>
      </c>
      <c r="BC27" s="585">
        <f>BC28</f>
        <v>0</v>
      </c>
      <c r="BD27" s="585">
        <f>BD28</f>
        <v>0</v>
      </c>
      <c r="BE27" s="585">
        <f>BE28</f>
        <v>0</v>
      </c>
      <c r="BF27" s="585">
        <f>BF28</f>
        <v>0</v>
      </c>
      <c r="BG27" s="585">
        <f>BG28</f>
        <v>0</v>
      </c>
      <c r="BH27" s="585">
        <f>BH28</f>
        <v>0</v>
      </c>
      <c r="BI27" s="585">
        <f>SUM(Table6[[#This Row], [je58]]:Table6[[#This Row], [je61]])</f>
        <v>0</v>
      </c>
      <c r="BJ27" s="585">
        <f>BJ28</f>
        <v>0</v>
      </c>
      <c r="BK27" s="585">
        <f>BK28</f>
        <v>0</v>
      </c>
      <c r="BL27" s="585">
        <f>BL28</f>
        <v>0</v>
      </c>
      <c r="BM27" s="585">
        <f>BM28</f>
        <v>0</v>
      </c>
      <c r="BN27" s="585">
        <f>SUM(Table6[[#This Row], [je63]]:Table6[[#This Row], [je74]])</f>
        <v>0</v>
      </c>
      <c r="BO27" s="585">
        <f>BO28</f>
        <v>0</v>
      </c>
      <c r="BP27" s="585">
        <f>BP28</f>
        <v>0</v>
      </c>
      <c r="BQ27" s="585">
        <f>BQ28</f>
        <v>0</v>
      </c>
      <c r="BR27" s="585">
        <f>BR28</f>
        <v>0</v>
      </c>
      <c r="BS27" s="585">
        <f>BS28</f>
        <v>0</v>
      </c>
      <c r="BT27" s="585">
        <f>BT28</f>
        <v>0</v>
      </c>
      <c r="BU27" s="585">
        <f>BU28</f>
        <v>0</v>
      </c>
      <c r="BV27" s="585">
        <f>BV28</f>
        <v>0</v>
      </c>
      <c r="BW27" s="585">
        <f>BW28</f>
        <v>0</v>
      </c>
      <c r="BX27" s="585">
        <f>BX28</f>
        <v>0</v>
      </c>
      <c r="BY27" s="585">
        <f>BY28</f>
        <v>0</v>
      </c>
      <c r="BZ27" s="585">
        <f>BZ28</f>
        <v>0</v>
      </c>
      <c r="CA27" s="585">
        <f>SUM(Table6[[#This Row], [je76]]:Table6[[#This Row], [je91]])</f>
        <v>0</v>
      </c>
      <c r="CB27" s="585">
        <f>CB28</f>
        <v>0</v>
      </c>
      <c r="CC27" s="585">
        <f>CC28</f>
        <v>0</v>
      </c>
      <c r="CD27" s="585">
        <f>CD28</f>
        <v>0</v>
      </c>
      <c r="CE27" s="585">
        <f>CE28</f>
        <v>0</v>
      </c>
      <c r="CF27" s="585">
        <f>CF28</f>
        <v>0</v>
      </c>
      <c r="CG27" s="585">
        <f>CG28</f>
        <v>0</v>
      </c>
      <c r="CH27" s="585">
        <f>CH28</f>
        <v>0</v>
      </c>
      <c r="CI27" s="585">
        <f>CI28</f>
        <v>0</v>
      </c>
      <c r="CJ27" s="585">
        <f>CJ28</f>
        <v>0</v>
      </c>
      <c r="CK27" s="585">
        <f>CK28</f>
        <v>0</v>
      </c>
      <c r="CL27" s="585">
        <f>CL28</f>
        <v>0</v>
      </c>
      <c r="CM27" s="585">
        <f>CM28</f>
        <v>0</v>
      </c>
      <c r="CN27" s="585">
        <f>CN28</f>
        <v>0</v>
      </c>
      <c r="CO27" s="585">
        <f>CO28</f>
        <v>0</v>
      </c>
      <c r="CP27" s="585">
        <f>CP28</f>
        <v>0</v>
      </c>
      <c r="CQ27" s="585">
        <f>CQ28</f>
        <v>0</v>
      </c>
      <c r="CR27" s="585">
        <f>SUM(Table6[[#This Row], [je93]]:Table6[[#This Row], [je94]])</f>
        <v>0</v>
      </c>
      <c r="CS27" s="585">
        <f>CS28</f>
        <v>0</v>
      </c>
      <c r="CT27" s="585">
        <f>CT28</f>
        <v>0</v>
      </c>
      <c r="CU27" s="585">
        <f>SUM(Table6[[#This Row], [je96]]:Table6[[#This Row], [je100]])</f>
        <v>0</v>
      </c>
      <c r="CV27" s="585">
        <f>CV28</f>
        <v>0</v>
      </c>
      <c r="CW27" s="585">
        <f>CW28</f>
        <v>0</v>
      </c>
      <c r="CX27" s="585">
        <f>CX28</f>
        <v>0</v>
      </c>
      <c r="CY27" s="585">
        <f>CY28</f>
        <v>0</v>
      </c>
      <c r="CZ27" s="585">
        <f>CZ28</f>
        <v>0</v>
      </c>
      <c r="DA27" s="585">
        <f>SUM(Table6[[#This Row], [je102]]:Table6[[#This Row], [je104]])</f>
        <v>0</v>
      </c>
      <c r="DB27" s="585">
        <f>DB28</f>
        <v>0</v>
      </c>
      <c r="DC27" s="585">
        <f>DC28</f>
        <v>0</v>
      </c>
      <c r="DD27" s="585">
        <f>DD28</f>
        <v>0</v>
      </c>
      <c r="DE27" s="585">
        <f>SUM(Table6[[#This Row], [je106]]:Table6[[#This Row], [je110]])</f>
        <v>0</v>
      </c>
      <c r="DF27" s="585">
        <f>DF28</f>
        <v>0</v>
      </c>
      <c r="DG27" s="585">
        <f>DG28</f>
        <v>0</v>
      </c>
      <c r="DH27" s="585">
        <f>DH28</f>
        <v>0</v>
      </c>
      <c r="DI27" s="585">
        <f>DI28</f>
        <v>0</v>
      </c>
      <c r="DJ27" s="630">
        <f>DJ28</f>
        <v>0</v>
      </c>
    </row>
    <row customHeight="1" ht="22.5">
      <c r="A28" s="582" t="s">
        <v>318</v>
      </c>
      <c r="B28" s="584"/>
      <c r="C28" s="584"/>
      <c r="D28" s="584" t="s">
        <v>465</v>
      </c>
      <c r="E28" s="585">
        <f>Table6[[#This Row], [je2]]+Table6[[#This Row], [je16]]+Table6[[#This Row], [je44]]+Table6[[#This Row], [je57]]+Table6[[#This Row], [je62]]+Table6[[#This Row], [je75]]+Table6[[#This Row], [je92]]+Table6[[#This Row], [je95]]+Table6[[#This Row], [je101]]+Table6[[#This Row], [je105]]</f>
        <v>341978.93</v>
      </c>
      <c r="F28" s="585">
        <f>SUM(Table6[[#This Row], [je3]]:Table6[[#This Row], [je15]])</f>
        <v>341978.93</v>
      </c>
      <c r="G28" s="585">
        <f>G29</f>
        <v>0</v>
      </c>
      <c r="H28" s="585">
        <f>H29</f>
        <v>0</v>
      </c>
      <c r="I28" s="585">
        <f>I29</f>
        <v>0</v>
      </c>
      <c r="J28" s="585">
        <f>J29</f>
        <v>0</v>
      </c>
      <c r="K28" s="585">
        <f>K29</f>
        <v>0</v>
      </c>
      <c r="L28" s="585">
        <f>L29</f>
        <v>0</v>
      </c>
      <c r="M28" s="585">
        <f>M29</f>
        <v>0</v>
      </c>
      <c r="N28" s="585">
        <f>N29</f>
        <v>0</v>
      </c>
      <c r="O28" s="585">
        <f>O29</f>
        <v>0</v>
      </c>
      <c r="P28" s="585">
        <f>P29</f>
        <v>0</v>
      </c>
      <c r="Q28" s="585">
        <f>Q29</f>
        <v>341978.93</v>
      </c>
      <c r="R28" s="585">
        <f>R29</f>
        <v>0</v>
      </c>
      <c r="S28" s="585">
        <f>S29</f>
        <v>0</v>
      </c>
      <c r="T28" s="585">
        <f>SUM(Table6[[#This Row], [je17]]:Table6[[#This Row], [je43]])</f>
        <v>0</v>
      </c>
      <c r="U28" s="585">
        <f>U29</f>
        <v>0</v>
      </c>
      <c r="V28" s="585">
        <f>V29</f>
        <v>0</v>
      </c>
      <c r="W28" s="585">
        <f>W29</f>
        <v>0</v>
      </c>
      <c r="X28" s="585">
        <f>X29</f>
        <v>0</v>
      </c>
      <c r="Y28" s="585">
        <f>Y29</f>
        <v>0</v>
      </c>
      <c r="Z28" s="585">
        <f>Z29</f>
        <v>0</v>
      </c>
      <c r="AA28" s="585">
        <f>AA29</f>
        <v>0</v>
      </c>
      <c r="AB28" s="585">
        <f>AB29</f>
        <v>0</v>
      </c>
      <c r="AC28" s="585">
        <f>AC29</f>
        <v>0</v>
      </c>
      <c r="AD28" s="585">
        <f>AD29</f>
        <v>0</v>
      </c>
      <c r="AE28" s="585">
        <f>AE29</f>
        <v>0</v>
      </c>
      <c r="AF28" s="585">
        <f>AF29</f>
        <v>0</v>
      </c>
      <c r="AG28" s="585">
        <f>AG29</f>
        <v>0</v>
      </c>
      <c r="AH28" s="585">
        <f>AH29</f>
        <v>0</v>
      </c>
      <c r="AI28" s="585">
        <f>AI29</f>
        <v>0</v>
      </c>
      <c r="AJ28" s="585">
        <f>AJ29</f>
        <v>0</v>
      </c>
      <c r="AK28" s="585">
        <f>AK29</f>
        <v>0</v>
      </c>
      <c r="AL28" s="585">
        <f>AL29</f>
        <v>0</v>
      </c>
      <c r="AM28" s="585">
        <f>AM29</f>
        <v>0</v>
      </c>
      <c r="AN28" s="585">
        <f>AN29</f>
        <v>0</v>
      </c>
      <c r="AO28" s="585">
        <f>AO29</f>
        <v>0</v>
      </c>
      <c r="AP28" s="585">
        <f>AP29</f>
        <v>0</v>
      </c>
      <c r="AQ28" s="585">
        <f>AQ29</f>
        <v>0</v>
      </c>
      <c r="AR28" s="585">
        <f>AR29</f>
        <v>0</v>
      </c>
      <c r="AS28" s="585">
        <f>AS29</f>
        <v>0</v>
      </c>
      <c r="AT28" s="585">
        <f>AT29</f>
        <v>0</v>
      </c>
      <c r="AU28" s="585">
        <f>AU29</f>
        <v>0</v>
      </c>
      <c r="AV28" s="585">
        <f>SUM(Table6[[#This Row], [je45]]:Table6[[#This Row], [je56]])</f>
        <v>0</v>
      </c>
      <c r="AW28" s="585">
        <f>AW29</f>
        <v>0</v>
      </c>
      <c r="AX28" s="585">
        <f>AX29</f>
        <v>0</v>
      </c>
      <c r="AY28" s="585">
        <f>AY29</f>
        <v>0</v>
      </c>
      <c r="AZ28" s="585">
        <f>AZ29</f>
        <v>0</v>
      </c>
      <c r="BA28" s="585">
        <f>BA29</f>
        <v>0</v>
      </c>
      <c r="BB28" s="585">
        <f>BB29</f>
        <v>0</v>
      </c>
      <c r="BC28" s="585">
        <f>BC29</f>
        <v>0</v>
      </c>
      <c r="BD28" s="585">
        <f>BD29</f>
        <v>0</v>
      </c>
      <c r="BE28" s="585">
        <f>BE29</f>
        <v>0</v>
      </c>
      <c r="BF28" s="585">
        <f>BF29</f>
        <v>0</v>
      </c>
      <c r="BG28" s="585">
        <f>BG29</f>
        <v>0</v>
      </c>
      <c r="BH28" s="585">
        <f>BH29</f>
        <v>0</v>
      </c>
      <c r="BI28" s="585">
        <f>SUM(Table6[[#This Row], [je58]]:Table6[[#This Row], [je61]])</f>
        <v>0</v>
      </c>
      <c r="BJ28" s="585">
        <f>BJ29</f>
        <v>0</v>
      </c>
      <c r="BK28" s="585">
        <f>BK29</f>
        <v>0</v>
      </c>
      <c r="BL28" s="585">
        <f>BL29</f>
        <v>0</v>
      </c>
      <c r="BM28" s="585">
        <f>BM29</f>
        <v>0</v>
      </c>
      <c r="BN28" s="585">
        <f>SUM(Table6[[#This Row], [je63]]:Table6[[#This Row], [je74]])</f>
        <v>0</v>
      </c>
      <c r="BO28" s="585">
        <f>BO29</f>
        <v>0</v>
      </c>
      <c r="BP28" s="585">
        <f>BP29</f>
        <v>0</v>
      </c>
      <c r="BQ28" s="585">
        <f>BQ29</f>
        <v>0</v>
      </c>
      <c r="BR28" s="585">
        <f>BR29</f>
        <v>0</v>
      </c>
      <c r="BS28" s="585">
        <f>BS29</f>
        <v>0</v>
      </c>
      <c r="BT28" s="585">
        <f>BT29</f>
        <v>0</v>
      </c>
      <c r="BU28" s="585">
        <f>BU29</f>
        <v>0</v>
      </c>
      <c r="BV28" s="585">
        <f>BV29</f>
        <v>0</v>
      </c>
      <c r="BW28" s="585">
        <f>BW29</f>
        <v>0</v>
      </c>
      <c r="BX28" s="585">
        <f>BX29</f>
        <v>0</v>
      </c>
      <c r="BY28" s="585">
        <f>BY29</f>
        <v>0</v>
      </c>
      <c r="BZ28" s="585">
        <f>BZ29</f>
        <v>0</v>
      </c>
      <c r="CA28" s="585">
        <f>SUM(Table6[[#This Row], [je76]]:Table6[[#This Row], [je91]])</f>
        <v>0</v>
      </c>
      <c r="CB28" s="585">
        <f>CB29</f>
        <v>0</v>
      </c>
      <c r="CC28" s="585">
        <f>CC29</f>
        <v>0</v>
      </c>
      <c r="CD28" s="585">
        <f>CD29</f>
        <v>0</v>
      </c>
      <c r="CE28" s="585">
        <f>CE29</f>
        <v>0</v>
      </c>
      <c r="CF28" s="585">
        <f>CF29</f>
        <v>0</v>
      </c>
      <c r="CG28" s="585">
        <f>CG29</f>
        <v>0</v>
      </c>
      <c r="CH28" s="585">
        <f>CH29</f>
        <v>0</v>
      </c>
      <c r="CI28" s="585">
        <f>CI29</f>
        <v>0</v>
      </c>
      <c r="CJ28" s="585">
        <f>CJ29</f>
        <v>0</v>
      </c>
      <c r="CK28" s="585">
        <f>CK29</f>
        <v>0</v>
      </c>
      <c r="CL28" s="585">
        <f>CL29</f>
        <v>0</v>
      </c>
      <c r="CM28" s="585">
        <f>CM29</f>
        <v>0</v>
      </c>
      <c r="CN28" s="585">
        <f>CN29</f>
        <v>0</v>
      </c>
      <c r="CO28" s="585">
        <f>CO29</f>
        <v>0</v>
      </c>
      <c r="CP28" s="585">
        <f>CP29</f>
        <v>0</v>
      </c>
      <c r="CQ28" s="585">
        <f>CQ29</f>
        <v>0</v>
      </c>
      <c r="CR28" s="585">
        <f>SUM(Table6[[#This Row], [je93]]:Table6[[#This Row], [je94]])</f>
        <v>0</v>
      </c>
      <c r="CS28" s="585">
        <f>CS29</f>
        <v>0</v>
      </c>
      <c r="CT28" s="585">
        <f>CT29</f>
        <v>0</v>
      </c>
      <c r="CU28" s="585">
        <f>SUM(Table6[[#This Row], [je96]]:Table6[[#This Row], [je100]])</f>
        <v>0</v>
      </c>
      <c r="CV28" s="585">
        <f>CV29</f>
        <v>0</v>
      </c>
      <c r="CW28" s="585">
        <f>CW29</f>
        <v>0</v>
      </c>
      <c r="CX28" s="585">
        <f>CX29</f>
        <v>0</v>
      </c>
      <c r="CY28" s="585">
        <f>CY29</f>
        <v>0</v>
      </c>
      <c r="CZ28" s="585">
        <f>CZ29</f>
        <v>0</v>
      </c>
      <c r="DA28" s="585">
        <f>SUM(Table6[[#This Row], [je102]]:Table6[[#This Row], [je104]])</f>
        <v>0</v>
      </c>
      <c r="DB28" s="585">
        <f>DB29</f>
        <v>0</v>
      </c>
      <c r="DC28" s="585">
        <f>DC29</f>
        <v>0</v>
      </c>
      <c r="DD28" s="585">
        <f>DD29</f>
        <v>0</v>
      </c>
      <c r="DE28" s="585">
        <f>SUM(Table6[[#This Row], [je106]]:Table6[[#This Row], [je110]])</f>
        <v>0</v>
      </c>
      <c r="DF28" s="585">
        <f>DF29</f>
        <v>0</v>
      </c>
      <c r="DG28" s="585">
        <f>DG29</f>
        <v>0</v>
      </c>
      <c r="DH28" s="585">
        <f>DH29</f>
        <v>0</v>
      </c>
      <c r="DI28" s="585">
        <f>DI29</f>
        <v>0</v>
      </c>
      <c r="DJ28" s="630">
        <f>DJ29</f>
        <v>0</v>
      </c>
    </row>
    <row customHeight="1" ht="22.5">
      <c r="A29" s="588" t="s">
        <v>320</v>
      </c>
      <c r="B29" s="590"/>
      <c r="C29" s="590"/>
      <c r="D29" s="590" t="s">
        <v>466</v>
      </c>
      <c r="E29" s="585">
        <f>Table6[[#This Row], [je2]]+Table6[[#This Row], [je16]]+Table6[[#This Row], [je44]]+Table6[[#This Row], [je57]]+Table6[[#This Row], [je62]]+Table6[[#This Row], [je75]]+Table6[[#This Row], [je92]]+Table6[[#This Row], [je95]]+Table6[[#This Row], [je101]]+Table6[[#This Row], [je105]]</f>
        <v>341978.93</v>
      </c>
      <c r="F29" s="585">
        <f>SUM(Table6[[#This Row], [je3]]:Table6[[#This Row], [je15]])</f>
        <v>341978.93</v>
      </c>
      <c r="G29" s="585">
        <v>0</v>
      </c>
      <c r="H29" s="585">
        <v>0</v>
      </c>
      <c r="I29" s="585">
        <v>0</v>
      </c>
      <c r="J29" s="585">
        <v>0</v>
      </c>
      <c r="K29" s="585">
        <v>0</v>
      </c>
      <c r="L29" s="585">
        <v>0</v>
      </c>
      <c r="M29" s="585">
        <v>0</v>
      </c>
      <c r="N29" s="585">
        <v>0</v>
      </c>
      <c r="O29" s="585">
        <v>0</v>
      </c>
      <c r="P29" s="585">
        <v>0</v>
      </c>
      <c r="Q29" s="585">
        <v>341978.93</v>
      </c>
      <c r="R29" s="585">
        <v>0</v>
      </c>
      <c r="S29" s="585">
        <v>0</v>
      </c>
      <c r="T29" s="585">
        <f>SUM(Table6[[#This Row], [je17]]:Table6[[#This Row], [je43]])</f>
        <v>0</v>
      </c>
      <c r="U29" s="585">
        <v>0</v>
      </c>
      <c r="V29" s="585">
        <v>0</v>
      </c>
      <c r="W29" s="585">
        <v>0</v>
      </c>
      <c r="X29" s="585">
        <v>0</v>
      </c>
      <c r="Y29" s="585">
        <v>0</v>
      </c>
      <c r="Z29" s="585">
        <v>0</v>
      </c>
      <c r="AA29" s="585">
        <v>0</v>
      </c>
      <c r="AB29" s="585">
        <v>0</v>
      </c>
      <c r="AC29" s="585">
        <v>0</v>
      </c>
      <c r="AD29" s="585">
        <v>0</v>
      </c>
      <c r="AE29" s="585">
        <v>0</v>
      </c>
      <c r="AF29" s="585">
        <v>0</v>
      </c>
      <c r="AG29" s="585">
        <v>0</v>
      </c>
      <c r="AH29" s="585">
        <v>0</v>
      </c>
      <c r="AI29" s="585">
        <v>0</v>
      </c>
      <c r="AJ29" s="585">
        <v>0</v>
      </c>
      <c r="AK29" s="585">
        <v>0</v>
      </c>
      <c r="AL29" s="585">
        <v>0</v>
      </c>
      <c r="AM29" s="585">
        <v>0</v>
      </c>
      <c r="AN29" s="585">
        <v>0</v>
      </c>
      <c r="AO29" s="585">
        <v>0</v>
      </c>
      <c r="AP29" s="585">
        <v>0</v>
      </c>
      <c r="AQ29" s="585">
        <v>0</v>
      </c>
      <c r="AR29" s="585">
        <v>0</v>
      </c>
      <c r="AS29" s="585">
        <v>0</v>
      </c>
      <c r="AT29" s="585">
        <v>0</v>
      </c>
      <c r="AU29" s="585">
        <v>0</v>
      </c>
      <c r="AV29" s="585">
        <f>SUM(Table6[[#This Row], [je45]]:Table6[[#This Row], [je56]])</f>
        <v>0</v>
      </c>
      <c r="AW29" s="585">
        <v>0</v>
      </c>
      <c r="AX29" s="585">
        <v>0</v>
      </c>
      <c r="AY29" s="585">
        <v>0</v>
      </c>
      <c r="AZ29" s="585">
        <v>0</v>
      </c>
      <c r="BA29" s="585">
        <v>0</v>
      </c>
      <c r="BB29" s="585">
        <v>0</v>
      </c>
      <c r="BC29" s="585">
        <v>0</v>
      </c>
      <c r="BD29" s="585">
        <v>0</v>
      </c>
      <c r="BE29" s="585">
        <v>0</v>
      </c>
      <c r="BF29" s="585">
        <v>0</v>
      </c>
      <c r="BG29" s="585">
        <v>0</v>
      </c>
      <c r="BH29" s="585">
        <v>0</v>
      </c>
      <c r="BI29" s="585">
        <f>SUM(Table6[[#This Row], [je58]]:Table6[[#This Row], [je61]])</f>
        <v>0</v>
      </c>
      <c r="BJ29" s="585">
        <v>0</v>
      </c>
      <c r="BK29" s="585">
        <v>0</v>
      </c>
      <c r="BL29" s="585">
        <v>0</v>
      </c>
      <c r="BM29" s="585">
        <v>0</v>
      </c>
      <c r="BN29" s="585">
        <f>SUM(Table6[[#This Row], [je63]]:Table6[[#This Row], [je74]])</f>
        <v>0</v>
      </c>
      <c r="BO29" s="585">
        <v>0</v>
      </c>
      <c r="BP29" s="585">
        <v>0</v>
      </c>
      <c r="BQ29" s="585">
        <v>0</v>
      </c>
      <c r="BR29" s="585">
        <v>0</v>
      </c>
      <c r="BS29" s="585">
        <v>0</v>
      </c>
      <c r="BT29" s="585">
        <v>0</v>
      </c>
      <c r="BU29" s="585">
        <v>0</v>
      </c>
      <c r="BV29" s="585">
        <v>0</v>
      </c>
      <c r="BW29" s="585">
        <v>0</v>
      </c>
      <c r="BX29" s="585">
        <v>0</v>
      </c>
      <c r="BY29" s="585">
        <v>0</v>
      </c>
      <c r="BZ29" s="585">
        <v>0</v>
      </c>
      <c r="CA29" s="585">
        <f>SUM(Table6[[#This Row], [je76]]:Table6[[#This Row], [je91]])</f>
        <v>0</v>
      </c>
      <c r="CB29" s="585">
        <v>0</v>
      </c>
      <c r="CC29" s="585">
        <v>0</v>
      </c>
      <c r="CD29" s="585">
        <v>0</v>
      </c>
      <c r="CE29" s="585">
        <v>0</v>
      </c>
      <c r="CF29" s="585">
        <v>0</v>
      </c>
      <c r="CG29" s="585">
        <v>0</v>
      </c>
      <c r="CH29" s="585">
        <v>0</v>
      </c>
      <c r="CI29" s="585">
        <v>0</v>
      </c>
      <c r="CJ29" s="585">
        <v>0</v>
      </c>
      <c r="CK29" s="585">
        <v>0</v>
      </c>
      <c r="CL29" s="585">
        <v>0</v>
      </c>
      <c r="CM29" s="585">
        <v>0</v>
      </c>
      <c r="CN29" s="585">
        <v>0</v>
      </c>
      <c r="CO29" s="585">
        <v>0</v>
      </c>
      <c r="CP29" s="585">
        <v>0</v>
      </c>
      <c r="CQ29" s="585">
        <v>0</v>
      </c>
      <c r="CR29" s="585">
        <f>SUM(Table6[[#This Row], [je93]]:Table6[[#This Row], [je94]])</f>
        <v>0</v>
      </c>
      <c r="CS29" s="585">
        <v>0</v>
      </c>
      <c r="CT29" s="585">
        <v>0</v>
      </c>
      <c r="CU29" s="585">
        <f>SUM(Table6[[#This Row], [je96]]:Table6[[#This Row], [je100]])</f>
        <v>0</v>
      </c>
      <c r="CV29" s="585">
        <v>0</v>
      </c>
      <c r="CW29" s="585">
        <v>0</v>
      </c>
      <c r="CX29" s="585">
        <v>0</v>
      </c>
      <c r="CY29" s="585">
        <v>0</v>
      </c>
      <c r="CZ29" s="585">
        <v>0</v>
      </c>
      <c r="DA29" s="585">
        <f>SUM(Table6[[#This Row], [je102]]:Table6[[#This Row], [je104]])</f>
        <v>0</v>
      </c>
      <c r="DB29" s="585">
        <v>0</v>
      </c>
      <c r="DC29" s="585">
        <v>0</v>
      </c>
      <c r="DD29" s="585">
        <v>0</v>
      </c>
      <c r="DE29" s="585">
        <f>SUM(Table6[[#This Row], [je106]]:Table6[[#This Row], [je110]])</f>
        <v>0</v>
      </c>
      <c r="DF29" s="585">
        <v>0</v>
      </c>
      <c r="DG29" s="585">
        <v>0</v>
      </c>
      <c r="DH29" s="585">
        <v>0</v>
      </c>
      <c r="DI29" s="585">
        <v>0</v>
      </c>
      <c r="DJ29" s="630">
        <v>0</v>
      </c>
    </row>
    <row customHeight="1" ht="22.5">
      <c r="A30" s="582" t="s">
        <v>322</v>
      </c>
      <c r="B30" s="584"/>
      <c r="C30" s="584"/>
      <c r="D30" s="584" t="s">
        <v>323</v>
      </c>
      <c r="E30" s="585">
        <f>Table6[[#This Row], [je2]]+Table6[[#This Row], [je16]]+Table6[[#This Row], [je44]]+Table6[[#This Row], [je57]]+Table6[[#This Row], [je62]]+Table6[[#This Row], [je75]]+Table6[[#This Row], [je92]]+Table6[[#This Row], [je95]]+Table6[[#This Row], [je101]]+Table6[[#This Row], [je105]]</f>
        <v>28882841.14</v>
      </c>
      <c r="F30" s="585">
        <f>SUM(Table6[[#This Row], [je3]]:Table6[[#This Row], [je15]])</f>
        <v>0</v>
      </c>
      <c r="G30" s="585">
        <f>G31</f>
        <v>0</v>
      </c>
      <c r="H30" s="585">
        <f>H31</f>
        <v>0</v>
      </c>
      <c r="I30" s="585">
        <f>I31</f>
        <v>0</v>
      </c>
      <c r="J30" s="585">
        <f>J31</f>
        <v>0</v>
      </c>
      <c r="K30" s="585">
        <f>K31</f>
        <v>0</v>
      </c>
      <c r="L30" s="585">
        <f>L31</f>
        <v>0</v>
      </c>
      <c r="M30" s="585">
        <f>M31</f>
        <v>0</v>
      </c>
      <c r="N30" s="585">
        <f>N31</f>
        <v>0</v>
      </c>
      <c r="O30" s="585">
        <f>O31</f>
        <v>0</v>
      </c>
      <c r="P30" s="585">
        <f>P31</f>
        <v>0</v>
      </c>
      <c r="Q30" s="585">
        <f>Q31</f>
        <v>0</v>
      </c>
      <c r="R30" s="585">
        <f>R31</f>
        <v>0</v>
      </c>
      <c r="S30" s="585">
        <f>S31</f>
        <v>0</v>
      </c>
      <c r="T30" s="585">
        <f>SUM(Table6[[#This Row], [je17]]:Table6[[#This Row], [je43]])</f>
        <v>0</v>
      </c>
      <c r="U30" s="585">
        <f>U31</f>
        <v>0</v>
      </c>
      <c r="V30" s="585">
        <f>V31</f>
        <v>0</v>
      </c>
      <c r="W30" s="585">
        <f>W31</f>
        <v>0</v>
      </c>
      <c r="X30" s="585">
        <f>X31</f>
        <v>0</v>
      </c>
      <c r="Y30" s="585">
        <f>Y31</f>
        <v>0</v>
      </c>
      <c r="Z30" s="585">
        <f>Z31</f>
        <v>0</v>
      </c>
      <c r="AA30" s="585">
        <f>AA31</f>
        <v>0</v>
      </c>
      <c r="AB30" s="585">
        <f>AB31</f>
        <v>0</v>
      </c>
      <c r="AC30" s="585">
        <f>AC31</f>
        <v>0</v>
      </c>
      <c r="AD30" s="585">
        <f>AD31</f>
        <v>0</v>
      </c>
      <c r="AE30" s="585">
        <f>AE31</f>
        <v>0</v>
      </c>
      <c r="AF30" s="585">
        <f>AF31</f>
        <v>0</v>
      </c>
      <c r="AG30" s="585">
        <f>AG31</f>
        <v>0</v>
      </c>
      <c r="AH30" s="585">
        <f>AH31</f>
        <v>0</v>
      </c>
      <c r="AI30" s="585">
        <f>AI31</f>
        <v>0</v>
      </c>
      <c r="AJ30" s="585">
        <f>AJ31</f>
        <v>0</v>
      </c>
      <c r="AK30" s="585">
        <f>AK31</f>
        <v>0</v>
      </c>
      <c r="AL30" s="585">
        <f>AL31</f>
        <v>0</v>
      </c>
      <c r="AM30" s="585">
        <f>AM31</f>
        <v>0</v>
      </c>
      <c r="AN30" s="585">
        <f>AN31</f>
        <v>0</v>
      </c>
      <c r="AO30" s="585">
        <f>AO31</f>
        <v>0</v>
      </c>
      <c r="AP30" s="585">
        <f>AP31</f>
        <v>0</v>
      </c>
      <c r="AQ30" s="585">
        <f>AQ31</f>
        <v>0</v>
      </c>
      <c r="AR30" s="585">
        <f>AR31</f>
        <v>0</v>
      </c>
      <c r="AS30" s="585">
        <f>AS31</f>
        <v>0</v>
      </c>
      <c r="AT30" s="585">
        <f>AT31</f>
        <v>0</v>
      </c>
      <c r="AU30" s="585">
        <f>AU31</f>
        <v>0</v>
      </c>
      <c r="AV30" s="585">
        <f>SUM(Table6[[#This Row], [je45]]:Table6[[#This Row], [je56]])</f>
        <v>0</v>
      </c>
      <c r="AW30" s="585">
        <f>AW31</f>
        <v>0</v>
      </c>
      <c r="AX30" s="585">
        <f>AX31</f>
        <v>0</v>
      </c>
      <c r="AY30" s="585">
        <f>AY31</f>
        <v>0</v>
      </c>
      <c r="AZ30" s="585">
        <f>AZ31</f>
        <v>0</v>
      </c>
      <c r="BA30" s="585">
        <f>BA31</f>
        <v>0</v>
      </c>
      <c r="BB30" s="585">
        <f>BB31</f>
        <v>0</v>
      </c>
      <c r="BC30" s="585">
        <f>BC31</f>
        <v>0</v>
      </c>
      <c r="BD30" s="585">
        <f>BD31</f>
        <v>0</v>
      </c>
      <c r="BE30" s="585">
        <f>BE31</f>
        <v>0</v>
      </c>
      <c r="BF30" s="585">
        <f>BF31</f>
        <v>0</v>
      </c>
      <c r="BG30" s="585">
        <f>BG31</f>
        <v>0</v>
      </c>
      <c r="BH30" s="585">
        <f>BH31</f>
        <v>0</v>
      </c>
      <c r="BI30" s="585">
        <f>SUM(Table6[[#This Row], [je58]]:Table6[[#This Row], [je61]])</f>
        <v>0</v>
      </c>
      <c r="BJ30" s="585">
        <f>BJ31</f>
        <v>0</v>
      </c>
      <c r="BK30" s="585">
        <f>BK31</f>
        <v>0</v>
      </c>
      <c r="BL30" s="585">
        <f>BL31</f>
        <v>0</v>
      </c>
      <c r="BM30" s="585">
        <f>BM31</f>
        <v>0</v>
      </c>
      <c r="BN30" s="585">
        <f>SUM(Table6[[#This Row], [je63]]:Table6[[#This Row], [je74]])</f>
        <v>0</v>
      </c>
      <c r="BO30" s="585">
        <f>BO31</f>
        <v>0</v>
      </c>
      <c r="BP30" s="585">
        <f>BP31</f>
        <v>0</v>
      </c>
      <c r="BQ30" s="585">
        <f>BQ31</f>
        <v>0</v>
      </c>
      <c r="BR30" s="585">
        <f>BR31</f>
        <v>0</v>
      </c>
      <c r="BS30" s="585">
        <f>BS31</f>
        <v>0</v>
      </c>
      <c r="BT30" s="585">
        <f>BT31</f>
        <v>0</v>
      </c>
      <c r="BU30" s="585">
        <f>BU31</f>
        <v>0</v>
      </c>
      <c r="BV30" s="585">
        <f>BV31</f>
        <v>0</v>
      </c>
      <c r="BW30" s="585">
        <f>BW31</f>
        <v>0</v>
      </c>
      <c r="BX30" s="585">
        <f>BX31</f>
        <v>0</v>
      </c>
      <c r="BY30" s="585">
        <f>BY31</f>
        <v>0</v>
      </c>
      <c r="BZ30" s="585">
        <f>BZ31</f>
        <v>0</v>
      </c>
      <c r="CA30" s="585">
        <f>SUM(Table6[[#This Row], [je76]]:Table6[[#This Row], [je91]])</f>
        <v>0</v>
      </c>
      <c r="CB30" s="585">
        <f>CB31</f>
        <v>0</v>
      </c>
      <c r="CC30" s="585">
        <f>CC31</f>
        <v>0</v>
      </c>
      <c r="CD30" s="585">
        <f>CD31</f>
        <v>0</v>
      </c>
      <c r="CE30" s="585">
        <f>CE31</f>
        <v>0</v>
      </c>
      <c r="CF30" s="585">
        <f>CF31</f>
        <v>0</v>
      </c>
      <c r="CG30" s="585">
        <f>CG31</f>
        <v>0</v>
      </c>
      <c r="CH30" s="585">
        <f>CH31</f>
        <v>0</v>
      </c>
      <c r="CI30" s="585">
        <f>CI31</f>
        <v>0</v>
      </c>
      <c r="CJ30" s="585">
        <f>CJ31</f>
        <v>0</v>
      </c>
      <c r="CK30" s="585">
        <f>CK31</f>
        <v>0</v>
      </c>
      <c r="CL30" s="585">
        <f>CL31</f>
        <v>0</v>
      </c>
      <c r="CM30" s="585">
        <f>CM31</f>
        <v>0</v>
      </c>
      <c r="CN30" s="585">
        <f>CN31</f>
        <v>0</v>
      </c>
      <c r="CO30" s="585">
        <f>CO31</f>
        <v>0</v>
      </c>
      <c r="CP30" s="585">
        <f>CP31</f>
        <v>0</v>
      </c>
      <c r="CQ30" s="585">
        <f>CQ31</f>
        <v>0</v>
      </c>
      <c r="CR30" s="585">
        <f>SUM(Table6[[#This Row], [je93]]:Table6[[#This Row], [je94]])</f>
        <v>0</v>
      </c>
      <c r="CS30" s="585">
        <f>CS31</f>
        <v>0</v>
      </c>
      <c r="CT30" s="585">
        <f>CT31</f>
        <v>0</v>
      </c>
      <c r="CU30" s="585">
        <f>SUM(Table6[[#This Row], [je96]]:Table6[[#This Row], [je100]])</f>
        <v>28882841.14</v>
      </c>
      <c r="CV30" s="585">
        <f>CV31</f>
        <v>0</v>
      </c>
      <c r="CW30" s="585">
        <f>CW31</f>
        <v>0</v>
      </c>
      <c r="CX30" s="585">
        <f>CX31</f>
        <v>0</v>
      </c>
      <c r="CY30" s="585">
        <f>CY31</f>
        <v>0</v>
      </c>
      <c r="CZ30" s="585">
        <f>CZ31</f>
        <v>28882841.14</v>
      </c>
      <c r="DA30" s="585">
        <f>SUM(Table6[[#This Row], [je102]]:Table6[[#This Row], [je104]])</f>
        <v>0</v>
      </c>
      <c r="DB30" s="585">
        <f>DB31</f>
        <v>0</v>
      </c>
      <c r="DC30" s="585">
        <f>DC31</f>
        <v>0</v>
      </c>
      <c r="DD30" s="585">
        <f>DD31</f>
        <v>0</v>
      </c>
      <c r="DE30" s="585">
        <f>SUM(Table6[[#This Row], [je106]]:Table6[[#This Row], [je110]])</f>
        <v>0</v>
      </c>
      <c r="DF30" s="585">
        <f>DF31</f>
        <v>0</v>
      </c>
      <c r="DG30" s="585">
        <f>DG31</f>
        <v>0</v>
      </c>
      <c r="DH30" s="585">
        <f>DH31</f>
        <v>0</v>
      </c>
      <c r="DI30" s="585">
        <f>DI31</f>
        <v>0</v>
      </c>
      <c r="DJ30" s="630">
        <f>DJ31</f>
        <v>0</v>
      </c>
    </row>
    <row customHeight="1" ht="22.5">
      <c r="A31" s="582" t="s">
        <v>328</v>
      </c>
      <c r="B31" s="584"/>
      <c r="C31" s="584"/>
      <c r="D31" s="584" t="s">
        <v>331</v>
      </c>
      <c r="E31" s="585">
        <f>Table6[[#This Row], [je2]]+Table6[[#This Row], [je16]]+Table6[[#This Row], [je44]]+Table6[[#This Row], [je57]]+Table6[[#This Row], [je62]]+Table6[[#This Row], [je75]]+Table6[[#This Row], [je92]]+Table6[[#This Row], [je95]]+Table6[[#This Row], [je101]]+Table6[[#This Row], [je105]]</f>
        <v>28882841.14</v>
      </c>
      <c r="F31" s="585">
        <f>SUM(Table6[[#This Row], [je3]]:Table6[[#This Row], [je15]])</f>
        <v>0</v>
      </c>
      <c r="G31" s="585">
        <f>G32</f>
        <v>0</v>
      </c>
      <c r="H31" s="585">
        <f>H32</f>
        <v>0</v>
      </c>
      <c r="I31" s="585">
        <f>I32</f>
        <v>0</v>
      </c>
      <c r="J31" s="585">
        <f>J32</f>
        <v>0</v>
      </c>
      <c r="K31" s="585">
        <f>K32</f>
        <v>0</v>
      </c>
      <c r="L31" s="585">
        <f>L32</f>
        <v>0</v>
      </c>
      <c r="M31" s="585">
        <f>M32</f>
        <v>0</v>
      </c>
      <c r="N31" s="585">
        <f>N32</f>
        <v>0</v>
      </c>
      <c r="O31" s="585">
        <f>O32</f>
        <v>0</v>
      </c>
      <c r="P31" s="585">
        <f>P32</f>
        <v>0</v>
      </c>
      <c r="Q31" s="585">
        <f>Q32</f>
        <v>0</v>
      </c>
      <c r="R31" s="585">
        <f>R32</f>
        <v>0</v>
      </c>
      <c r="S31" s="585">
        <f>S32</f>
        <v>0</v>
      </c>
      <c r="T31" s="585">
        <f>SUM(Table6[[#This Row], [je17]]:Table6[[#This Row], [je43]])</f>
        <v>0</v>
      </c>
      <c r="U31" s="585">
        <f>U32</f>
        <v>0</v>
      </c>
      <c r="V31" s="585">
        <f>V32</f>
        <v>0</v>
      </c>
      <c r="W31" s="585">
        <f>W32</f>
        <v>0</v>
      </c>
      <c r="X31" s="585">
        <f>X32</f>
        <v>0</v>
      </c>
      <c r="Y31" s="585">
        <f>Y32</f>
        <v>0</v>
      </c>
      <c r="Z31" s="585">
        <f>Z32</f>
        <v>0</v>
      </c>
      <c r="AA31" s="585">
        <f>AA32</f>
        <v>0</v>
      </c>
      <c r="AB31" s="585">
        <f>AB32</f>
        <v>0</v>
      </c>
      <c r="AC31" s="585">
        <f>AC32</f>
        <v>0</v>
      </c>
      <c r="AD31" s="585">
        <f>AD32</f>
        <v>0</v>
      </c>
      <c r="AE31" s="585">
        <f>AE32</f>
        <v>0</v>
      </c>
      <c r="AF31" s="585">
        <f>AF32</f>
        <v>0</v>
      </c>
      <c r="AG31" s="585">
        <f>AG32</f>
        <v>0</v>
      </c>
      <c r="AH31" s="585">
        <f>AH32</f>
        <v>0</v>
      </c>
      <c r="AI31" s="585">
        <f>AI32</f>
        <v>0</v>
      </c>
      <c r="AJ31" s="585">
        <f>AJ32</f>
        <v>0</v>
      </c>
      <c r="AK31" s="585">
        <f>AK32</f>
        <v>0</v>
      </c>
      <c r="AL31" s="585">
        <f>AL32</f>
        <v>0</v>
      </c>
      <c r="AM31" s="585">
        <f>AM32</f>
        <v>0</v>
      </c>
      <c r="AN31" s="585">
        <f>AN32</f>
        <v>0</v>
      </c>
      <c r="AO31" s="585">
        <f>AO32</f>
        <v>0</v>
      </c>
      <c r="AP31" s="585">
        <f>AP32</f>
        <v>0</v>
      </c>
      <c r="AQ31" s="585">
        <f>AQ32</f>
        <v>0</v>
      </c>
      <c r="AR31" s="585">
        <f>AR32</f>
        <v>0</v>
      </c>
      <c r="AS31" s="585">
        <f>AS32</f>
        <v>0</v>
      </c>
      <c r="AT31" s="585">
        <f>AT32</f>
        <v>0</v>
      </c>
      <c r="AU31" s="585">
        <f>AU32</f>
        <v>0</v>
      </c>
      <c r="AV31" s="585">
        <f>SUM(Table6[[#This Row], [je45]]:Table6[[#This Row], [je56]])</f>
        <v>0</v>
      </c>
      <c r="AW31" s="585">
        <f>AW32</f>
        <v>0</v>
      </c>
      <c r="AX31" s="585">
        <f>AX32</f>
        <v>0</v>
      </c>
      <c r="AY31" s="585">
        <f>AY32</f>
        <v>0</v>
      </c>
      <c r="AZ31" s="585">
        <f>AZ32</f>
        <v>0</v>
      </c>
      <c r="BA31" s="585">
        <f>BA32</f>
        <v>0</v>
      </c>
      <c r="BB31" s="585">
        <f>BB32</f>
        <v>0</v>
      </c>
      <c r="BC31" s="585">
        <f>BC32</f>
        <v>0</v>
      </c>
      <c r="BD31" s="585">
        <f>BD32</f>
        <v>0</v>
      </c>
      <c r="BE31" s="585">
        <f>BE32</f>
        <v>0</v>
      </c>
      <c r="BF31" s="585">
        <f>BF32</f>
        <v>0</v>
      </c>
      <c r="BG31" s="585">
        <f>BG32</f>
        <v>0</v>
      </c>
      <c r="BH31" s="585">
        <f>BH32</f>
        <v>0</v>
      </c>
      <c r="BI31" s="585">
        <f>SUM(Table6[[#This Row], [je58]]:Table6[[#This Row], [je61]])</f>
        <v>0</v>
      </c>
      <c r="BJ31" s="585">
        <f>BJ32</f>
        <v>0</v>
      </c>
      <c r="BK31" s="585">
        <f>BK32</f>
        <v>0</v>
      </c>
      <c r="BL31" s="585">
        <f>BL32</f>
        <v>0</v>
      </c>
      <c r="BM31" s="585">
        <f>BM32</f>
        <v>0</v>
      </c>
      <c r="BN31" s="585">
        <f>SUM(Table6[[#This Row], [je63]]:Table6[[#This Row], [je74]])</f>
        <v>0</v>
      </c>
      <c r="BO31" s="585">
        <f>BO32</f>
        <v>0</v>
      </c>
      <c r="BP31" s="585">
        <f>BP32</f>
        <v>0</v>
      </c>
      <c r="BQ31" s="585">
        <f>BQ32</f>
        <v>0</v>
      </c>
      <c r="BR31" s="585">
        <f>BR32</f>
        <v>0</v>
      </c>
      <c r="BS31" s="585">
        <f>BS32</f>
        <v>0</v>
      </c>
      <c r="BT31" s="585">
        <f>BT32</f>
        <v>0</v>
      </c>
      <c r="BU31" s="585">
        <f>BU32</f>
        <v>0</v>
      </c>
      <c r="BV31" s="585">
        <f>BV32</f>
        <v>0</v>
      </c>
      <c r="BW31" s="585">
        <f>BW32</f>
        <v>0</v>
      </c>
      <c r="BX31" s="585">
        <f>BX32</f>
        <v>0</v>
      </c>
      <c r="BY31" s="585">
        <f>BY32</f>
        <v>0</v>
      </c>
      <c r="BZ31" s="585">
        <f>BZ32</f>
        <v>0</v>
      </c>
      <c r="CA31" s="585">
        <f>SUM(Table6[[#This Row], [je76]]:Table6[[#This Row], [je91]])</f>
        <v>0</v>
      </c>
      <c r="CB31" s="585">
        <f>CB32</f>
        <v>0</v>
      </c>
      <c r="CC31" s="585">
        <f>CC32</f>
        <v>0</v>
      </c>
      <c r="CD31" s="585">
        <f>CD32</f>
        <v>0</v>
      </c>
      <c r="CE31" s="585">
        <f>CE32</f>
        <v>0</v>
      </c>
      <c r="CF31" s="585">
        <f>CF32</f>
        <v>0</v>
      </c>
      <c r="CG31" s="585">
        <f>CG32</f>
        <v>0</v>
      </c>
      <c r="CH31" s="585">
        <f>CH32</f>
        <v>0</v>
      </c>
      <c r="CI31" s="585">
        <f>CI32</f>
        <v>0</v>
      </c>
      <c r="CJ31" s="585">
        <f>CJ32</f>
        <v>0</v>
      </c>
      <c r="CK31" s="585">
        <f>CK32</f>
        <v>0</v>
      </c>
      <c r="CL31" s="585">
        <f>CL32</f>
        <v>0</v>
      </c>
      <c r="CM31" s="585">
        <f>CM32</f>
        <v>0</v>
      </c>
      <c r="CN31" s="585">
        <f>CN32</f>
        <v>0</v>
      </c>
      <c r="CO31" s="585">
        <f>CO32</f>
        <v>0</v>
      </c>
      <c r="CP31" s="585">
        <f>CP32</f>
        <v>0</v>
      </c>
      <c r="CQ31" s="585">
        <f>CQ32</f>
        <v>0</v>
      </c>
      <c r="CR31" s="585">
        <f>SUM(Table6[[#This Row], [je93]]:Table6[[#This Row], [je94]])</f>
        <v>0</v>
      </c>
      <c r="CS31" s="585">
        <f>CS32</f>
        <v>0</v>
      </c>
      <c r="CT31" s="585">
        <f>CT32</f>
        <v>0</v>
      </c>
      <c r="CU31" s="585">
        <f>SUM(Table6[[#This Row], [je96]]:Table6[[#This Row], [je100]])</f>
        <v>28882841.14</v>
      </c>
      <c r="CV31" s="585">
        <f>CV32</f>
        <v>0</v>
      </c>
      <c r="CW31" s="585">
        <f>CW32</f>
        <v>0</v>
      </c>
      <c r="CX31" s="585">
        <f>CX32</f>
        <v>0</v>
      </c>
      <c r="CY31" s="585">
        <f>CY32</f>
        <v>0</v>
      </c>
      <c r="CZ31" s="585">
        <f>CZ32</f>
        <v>28882841.14</v>
      </c>
      <c r="DA31" s="585">
        <f>SUM(Table6[[#This Row], [je102]]:Table6[[#This Row], [je104]])</f>
        <v>0</v>
      </c>
      <c r="DB31" s="585">
        <f>DB32</f>
        <v>0</v>
      </c>
      <c r="DC31" s="585">
        <f>DC32</f>
        <v>0</v>
      </c>
      <c r="DD31" s="585">
        <f>DD32</f>
        <v>0</v>
      </c>
      <c r="DE31" s="585">
        <f>SUM(Table6[[#This Row], [je106]]:Table6[[#This Row], [je110]])</f>
        <v>0</v>
      </c>
      <c r="DF31" s="585">
        <f>DF32</f>
        <v>0</v>
      </c>
      <c r="DG31" s="585">
        <f>DG32</f>
        <v>0</v>
      </c>
      <c r="DH31" s="585">
        <f>DH32</f>
        <v>0</v>
      </c>
      <c r="DI31" s="585">
        <f>DI32</f>
        <v>0</v>
      </c>
      <c r="DJ31" s="630">
        <f>DJ32</f>
        <v>0</v>
      </c>
    </row>
    <row customHeight="1" ht="22.5">
      <c r="A32" s="588" t="s">
        <v>330</v>
      </c>
      <c r="B32" s="590"/>
      <c r="C32" s="590"/>
      <c r="D32" s="590" t="s">
        <v>469</v>
      </c>
      <c r="E32" s="585">
        <f>Table6[[#This Row], [je2]]+Table6[[#This Row], [je16]]+Table6[[#This Row], [je44]]+Table6[[#This Row], [je57]]+Table6[[#This Row], [je62]]+Table6[[#This Row], [je75]]+Table6[[#This Row], [je92]]+Table6[[#This Row], [je95]]+Table6[[#This Row], [je101]]+Table6[[#This Row], [je105]]</f>
        <v>28882841.14</v>
      </c>
      <c r="F32" s="585">
        <f>SUM(Table6[[#This Row], [je3]]:Table6[[#This Row], [je15]])</f>
        <v>0</v>
      </c>
      <c r="G32" s="585">
        <v>0</v>
      </c>
      <c r="H32" s="585">
        <v>0</v>
      </c>
      <c r="I32" s="585">
        <v>0</v>
      </c>
      <c r="J32" s="585">
        <v>0</v>
      </c>
      <c r="K32" s="585">
        <v>0</v>
      </c>
      <c r="L32" s="585">
        <v>0</v>
      </c>
      <c r="M32" s="585">
        <v>0</v>
      </c>
      <c r="N32" s="585">
        <v>0</v>
      </c>
      <c r="O32" s="585">
        <v>0</v>
      </c>
      <c r="P32" s="585">
        <v>0</v>
      </c>
      <c r="Q32" s="585">
        <v>0</v>
      </c>
      <c r="R32" s="585">
        <v>0</v>
      </c>
      <c r="S32" s="585">
        <v>0</v>
      </c>
      <c r="T32" s="585">
        <f>SUM(Table6[[#This Row], [je17]]:Table6[[#This Row], [je43]])</f>
        <v>0</v>
      </c>
      <c r="U32" s="585">
        <v>0</v>
      </c>
      <c r="V32" s="585">
        <v>0</v>
      </c>
      <c r="W32" s="585">
        <v>0</v>
      </c>
      <c r="X32" s="585">
        <v>0</v>
      </c>
      <c r="Y32" s="585">
        <v>0</v>
      </c>
      <c r="Z32" s="585">
        <v>0</v>
      </c>
      <c r="AA32" s="585">
        <v>0</v>
      </c>
      <c r="AB32" s="585">
        <v>0</v>
      </c>
      <c r="AC32" s="585">
        <v>0</v>
      </c>
      <c r="AD32" s="585">
        <v>0</v>
      </c>
      <c r="AE32" s="585">
        <v>0</v>
      </c>
      <c r="AF32" s="585">
        <v>0</v>
      </c>
      <c r="AG32" s="585">
        <v>0</v>
      </c>
      <c r="AH32" s="585">
        <v>0</v>
      </c>
      <c r="AI32" s="585">
        <v>0</v>
      </c>
      <c r="AJ32" s="585">
        <v>0</v>
      </c>
      <c r="AK32" s="585">
        <v>0</v>
      </c>
      <c r="AL32" s="585">
        <v>0</v>
      </c>
      <c r="AM32" s="585">
        <v>0</v>
      </c>
      <c r="AN32" s="585">
        <v>0</v>
      </c>
      <c r="AO32" s="585">
        <v>0</v>
      </c>
      <c r="AP32" s="585">
        <v>0</v>
      </c>
      <c r="AQ32" s="585">
        <v>0</v>
      </c>
      <c r="AR32" s="585">
        <v>0</v>
      </c>
      <c r="AS32" s="585">
        <v>0</v>
      </c>
      <c r="AT32" s="585">
        <v>0</v>
      </c>
      <c r="AU32" s="585">
        <v>0</v>
      </c>
      <c r="AV32" s="585">
        <f>SUM(Table6[[#This Row], [je45]]:Table6[[#This Row], [je56]])</f>
        <v>0</v>
      </c>
      <c r="AW32" s="585">
        <v>0</v>
      </c>
      <c r="AX32" s="585">
        <v>0</v>
      </c>
      <c r="AY32" s="585">
        <v>0</v>
      </c>
      <c r="AZ32" s="585">
        <v>0</v>
      </c>
      <c r="BA32" s="585">
        <v>0</v>
      </c>
      <c r="BB32" s="585">
        <v>0</v>
      </c>
      <c r="BC32" s="585">
        <v>0</v>
      </c>
      <c r="BD32" s="585">
        <v>0</v>
      </c>
      <c r="BE32" s="585">
        <v>0</v>
      </c>
      <c r="BF32" s="585">
        <v>0</v>
      </c>
      <c r="BG32" s="585">
        <v>0</v>
      </c>
      <c r="BH32" s="585">
        <v>0</v>
      </c>
      <c r="BI32" s="585">
        <f>SUM(Table6[[#This Row], [je58]]:Table6[[#This Row], [je61]])</f>
        <v>0</v>
      </c>
      <c r="BJ32" s="585">
        <v>0</v>
      </c>
      <c r="BK32" s="585">
        <v>0</v>
      </c>
      <c r="BL32" s="585">
        <v>0</v>
      </c>
      <c r="BM32" s="585">
        <v>0</v>
      </c>
      <c r="BN32" s="585">
        <f>SUM(Table6[[#This Row], [je63]]:Table6[[#This Row], [je74]])</f>
        <v>0</v>
      </c>
      <c r="BO32" s="585">
        <v>0</v>
      </c>
      <c r="BP32" s="585">
        <v>0</v>
      </c>
      <c r="BQ32" s="585">
        <v>0</v>
      </c>
      <c r="BR32" s="585">
        <v>0</v>
      </c>
      <c r="BS32" s="585">
        <v>0</v>
      </c>
      <c r="BT32" s="585">
        <v>0</v>
      </c>
      <c r="BU32" s="585">
        <v>0</v>
      </c>
      <c r="BV32" s="585">
        <v>0</v>
      </c>
      <c r="BW32" s="585">
        <v>0</v>
      </c>
      <c r="BX32" s="585">
        <v>0</v>
      </c>
      <c r="BY32" s="585">
        <v>0</v>
      </c>
      <c r="BZ32" s="585">
        <v>0</v>
      </c>
      <c r="CA32" s="585">
        <f>SUM(Table6[[#This Row], [je76]]:Table6[[#This Row], [je91]])</f>
        <v>0</v>
      </c>
      <c r="CB32" s="585">
        <v>0</v>
      </c>
      <c r="CC32" s="585">
        <v>0</v>
      </c>
      <c r="CD32" s="585">
        <v>0</v>
      </c>
      <c r="CE32" s="585">
        <v>0</v>
      </c>
      <c r="CF32" s="585">
        <v>0</v>
      </c>
      <c r="CG32" s="585">
        <v>0</v>
      </c>
      <c r="CH32" s="585">
        <v>0</v>
      </c>
      <c r="CI32" s="585">
        <v>0</v>
      </c>
      <c r="CJ32" s="585">
        <v>0</v>
      </c>
      <c r="CK32" s="585">
        <v>0</v>
      </c>
      <c r="CL32" s="585">
        <v>0</v>
      </c>
      <c r="CM32" s="585">
        <v>0</v>
      </c>
      <c r="CN32" s="585">
        <v>0</v>
      </c>
      <c r="CO32" s="585">
        <v>0</v>
      </c>
      <c r="CP32" s="585">
        <v>0</v>
      </c>
      <c r="CQ32" s="585">
        <v>0</v>
      </c>
      <c r="CR32" s="585">
        <f>SUM(Table6[[#This Row], [je93]]:Table6[[#This Row], [je94]])</f>
        <v>0</v>
      </c>
      <c r="CS32" s="585">
        <v>0</v>
      </c>
      <c r="CT32" s="585">
        <v>0</v>
      </c>
      <c r="CU32" s="585">
        <f>SUM(Table6[[#This Row], [je96]]:Table6[[#This Row], [je100]])</f>
        <v>28882841.14</v>
      </c>
      <c r="CV32" s="585">
        <v>0</v>
      </c>
      <c r="CW32" s="585">
        <v>0</v>
      </c>
      <c r="CX32" s="585">
        <v>0</v>
      </c>
      <c r="CY32" s="585">
        <v>0</v>
      </c>
      <c r="CZ32" s="585">
        <v>28882841.14</v>
      </c>
      <c r="DA32" s="585">
        <f>SUM(Table6[[#This Row], [je102]]:Table6[[#This Row], [je104]])</f>
        <v>0</v>
      </c>
      <c r="DB32" s="585">
        <v>0</v>
      </c>
      <c r="DC32" s="585">
        <v>0</v>
      </c>
      <c r="DD32" s="585">
        <v>0</v>
      </c>
      <c r="DE32" s="585">
        <f>SUM(Table6[[#This Row], [je106]]:Table6[[#This Row], [je110]])</f>
        <v>0</v>
      </c>
      <c r="DF32" s="585">
        <v>0</v>
      </c>
      <c r="DG32" s="585">
        <v>0</v>
      </c>
      <c r="DH32" s="585">
        <v>0</v>
      </c>
      <c r="DI32" s="585">
        <v>0</v>
      </c>
      <c r="DJ32" s="630">
        <v>0</v>
      </c>
    </row>
    <row s="56" customFormat="1" customHeight="1" ht="18">
      <c r="A33" s="81" t="s">
        <v>470</v>
      </c>
      <c r="C33" s="81"/>
      <c r="D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57"/>
      <c r="AM33" s="57"/>
      <c r="AN33" s="57"/>
    </row>
    <row s="56" customFormat="1" customHeight="1" ht="18">
      <c r="A34" s="81"/>
      <c r="E34" s="81"/>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customHeight="1" ht="18">
      <c r="A35" s="81"/>
    </row>
    <row customHeight="1" ht="18">
      <c r="A36" s="81"/>
    </row>
    <row customHeight="1" ht="18">
      <c r="A37" s="81"/>
    </row>
    <row customHeight="1" ht="18">
      <c r="A38" s="81"/>
    </row>
  </sheetData>
  <mergeCells count="15">
    <mergeCell ref="A1:AN1"/>
    <mergeCell ref="A4:D4"/>
    <mergeCell ref="F4:S4"/>
    <mergeCell ref="T4:AU4"/>
    <mergeCell ref="AV4:BH4"/>
    <mergeCell ref="BI4:BM4"/>
    <mergeCell ref="BN4:BZ4"/>
    <mergeCell ref="CA4:CQ4"/>
    <mergeCell ref="CR4:CT4"/>
    <mergeCell ref="CU4:CZ4"/>
    <mergeCell ref="DA4:DD4"/>
    <mergeCell ref="DE4:DJ4"/>
    <mergeCell ref="E4:E5"/>
    <mergeCell ref="A5:C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74F88-DAC2-D7F4-EA09-D2D93DF6D668}" mc:Ignorable="x14ac xr xr2 xr3">
  <sheetPr>
    <pageSetUpPr fitToPage="1"/>
  </sheetPr>
  <dimension ref="A1:DJ21"/>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32.50390625" customWidth="1"/>
    <col min="5" max="40" style="169" width="18.75390625" customWidth="1"/>
    <col min="41" max="112" style="58" width="18.75390625" customWidth="1"/>
    <col min="113" max="113" width="18.75390625" customWidth="1"/>
    <col min="114" max="114" style="58" width="18.75390625" customWidth="1"/>
  </cols>
  <sheetData>
    <row s="615" customFormat="1" customHeight="1" ht="21">
      <c r="A1" s="565" t="s">
        <v>665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61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666</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2"/>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95" t="s">
        <v>350</v>
      </c>
      <c r="B4" s="573"/>
      <c r="C4" s="573"/>
      <c r="D4" s="573"/>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6">
      <c r="A5" s="575" t="s">
        <v>256</v>
      </c>
      <c r="B5" s="576"/>
      <c r="C5" s="576"/>
      <c r="D5" s="576" t="s">
        <v>257</v>
      </c>
      <c r="E5" s="576"/>
      <c r="F5" s="576" t="s">
        <v>204</v>
      </c>
      <c r="G5" s="576" t="s">
        <v>360</v>
      </c>
      <c r="H5" s="576" t="s">
        <v>361</v>
      </c>
      <c r="I5" s="576" t="s">
        <v>362</v>
      </c>
      <c r="J5" s="576" t="s">
        <v>363</v>
      </c>
      <c r="K5" s="576" t="s">
        <v>364</v>
      </c>
      <c r="L5" s="576" t="s">
        <v>365</v>
      </c>
      <c r="M5" s="576" t="s">
        <v>366</v>
      </c>
      <c r="N5" s="576" t="s">
        <v>367</v>
      </c>
      <c r="O5" s="576" t="s">
        <v>473</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5" t="s">
        <v>266</v>
      </c>
      <c r="B6" s="576" t="s">
        <v>267</v>
      </c>
      <c r="C6" s="576" t="s">
        <v>268</v>
      </c>
      <c r="D6" s="576"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26">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v>75</v>
      </c>
      <c r="CB6" s="626">
        <v>76</v>
      </c>
      <c r="CC6" s="626">
        <v>77</v>
      </c>
      <c r="CD6" s="626">
        <v>78</v>
      </c>
      <c r="CE6" s="626">
        <v>79</v>
      </c>
      <c r="CF6" s="626">
        <v>80</v>
      </c>
      <c r="CG6" s="626">
        <v>81</v>
      </c>
      <c r="CH6" s="626">
        <v>82</v>
      </c>
      <c r="CI6" s="626">
        <v>83</v>
      </c>
      <c r="CJ6" s="626">
        <v>84</v>
      </c>
      <c r="CK6" s="626">
        <v>85</v>
      </c>
      <c r="CL6" s="626">
        <v>86</v>
      </c>
      <c r="CM6" s="626">
        <v>87</v>
      </c>
      <c r="CN6" s="626">
        <v>88</v>
      </c>
      <c r="CO6" s="626">
        <v>89</v>
      </c>
      <c r="CP6" s="626">
        <v>90</v>
      </c>
      <c r="CQ6" s="626">
        <v>91</v>
      </c>
      <c r="CR6" s="626">
        <v>92</v>
      </c>
      <c r="CS6" s="626">
        <v>93</v>
      </c>
      <c r="CT6" s="626">
        <v>94</v>
      </c>
      <c r="CU6" s="626">
        <v>95</v>
      </c>
      <c r="CV6" s="626">
        <v>96</v>
      </c>
      <c r="CW6" s="626">
        <v>97</v>
      </c>
      <c r="CX6" s="626">
        <v>98</v>
      </c>
      <c r="CY6" s="626">
        <v>99</v>
      </c>
      <c r="CZ6" s="626">
        <v>100</v>
      </c>
      <c r="DA6" s="626">
        <v>101</v>
      </c>
      <c r="DB6" s="626">
        <v>102</v>
      </c>
      <c r="DC6" s="626">
        <v>103</v>
      </c>
      <c r="DD6" s="626">
        <v>104</v>
      </c>
      <c r="DE6" s="626">
        <v>105</v>
      </c>
      <c r="DF6" s="626">
        <v>106</v>
      </c>
      <c r="DG6" s="626">
        <v>107</v>
      </c>
      <c r="DH6" s="626">
        <v>108</v>
      </c>
      <c r="DI6" s="626" t="s">
        <v>445</v>
      </c>
      <c r="DJ6" s="627" t="s">
        <v>446</v>
      </c>
    </row>
    <row s="569" customFormat="1" customHeight="1" ht="22.5">
      <c r="A7" s="582"/>
      <c r="B7" s="584"/>
      <c r="C7" s="584"/>
      <c r="D7" s="584" t="s">
        <v>258</v>
      </c>
      <c r="E7" s="585">
        <f>Table7[[#This Row], [je2]]+Table7[[#This Row], [je16]]+Table7[[#This Row], [je44]]+Table7[[#This Row], [je57]]+Table7[[#This Row], [je75]]+Table7[[#This Row], [je92]]+Table7[[#This Row], [je95]]+Table7[[#This Row], [je101]]+Table7[[#This Row], [je105]]</f>
        <v>4698176.67</v>
      </c>
      <c r="F7" s="585">
        <f>SUM(Table7[[#This Row], [je3]]:Table7[[#This Row], [je15]])</f>
        <v>4254843.08</v>
      </c>
      <c r="G7" s="586">
        <f>G8+G11+G15+G19</f>
        <v>1665978</v>
      </c>
      <c r="H7" s="586">
        <f>H8+H11+H15+H19</f>
        <v>226666</v>
      </c>
      <c r="I7" s="586">
        <f>I8+I11+I15+I19</f>
        <v>187442</v>
      </c>
      <c r="J7" s="586">
        <f>J8+J11+J15+J19</f>
        <v>0</v>
      </c>
      <c r="K7" s="586">
        <f>K8+K11+K15+K19</f>
        <v>1161668</v>
      </c>
      <c r="L7" s="586">
        <f>L8+L11+L15+L19</f>
        <v>456426.97</v>
      </c>
      <c r="M7" s="586">
        <f>M8+M11+M15+M19</f>
        <v>393.67</v>
      </c>
      <c r="N7" s="586">
        <f>N8+N11+N15+N19</f>
        <v>185423.49</v>
      </c>
      <c r="O7" s="586">
        <f>O8+O11+O15+O19</f>
        <v>0</v>
      </c>
      <c r="P7" s="586">
        <f>P8+P11+P15+P19</f>
        <v>28866.02</v>
      </c>
      <c r="Q7" s="586">
        <f>Q8+Q11+Q15+Q19</f>
        <v>341978.93</v>
      </c>
      <c r="R7" s="586">
        <f>R8+R11+R15+R19</f>
        <v>0</v>
      </c>
      <c r="S7" s="586">
        <f>S8+S11+S15+S19</f>
        <v>0</v>
      </c>
      <c r="T7" s="585">
        <f>SUM(Table7[[#This Row], [je17]]:Table7[[#This Row], [je43]])</f>
        <v>423323.59</v>
      </c>
      <c r="U7" s="586">
        <f>U8+U11+U15+U19</f>
        <v>90970</v>
      </c>
      <c r="V7" s="586">
        <f>V8+V11+V15+V19</f>
        <v>99777</v>
      </c>
      <c r="W7" s="586">
        <f>W8+W11+W15+W19</f>
        <v>0</v>
      </c>
      <c r="X7" s="586">
        <f>X8+X11+X15+X19</f>
        <v>213</v>
      </c>
      <c r="Y7" s="586">
        <f>Y8+Y11+Y15+Y19</f>
        <v>0</v>
      </c>
      <c r="Z7" s="586">
        <f>Z8+Z11+Z15+Z19</f>
        <v>0</v>
      </c>
      <c r="AA7" s="586">
        <f>AA8+AA11+AA15+AA19</f>
        <v>21501</v>
      </c>
      <c r="AB7" s="586">
        <f>AB8+AB11+AB15+AB19</f>
        <v>0</v>
      </c>
      <c r="AC7" s="586">
        <f>AC8+AC11+AC15+AC19</f>
        <v>0</v>
      </c>
      <c r="AD7" s="586">
        <f>AD8+AD11+AD15+AD19</f>
        <v>88208.5</v>
      </c>
      <c r="AE7" s="586">
        <f>AE8+AE11+AE15+AE19</f>
        <v>0</v>
      </c>
      <c r="AF7" s="586">
        <f>AF8+AF11+AF15+AF19</f>
        <v>16330</v>
      </c>
      <c r="AG7" s="586">
        <f>AG8+AG11+AG15+AG19</f>
        <v>0</v>
      </c>
      <c r="AH7" s="586">
        <f>AH8+AH11+AH15+AH19</f>
        <v>9932</v>
      </c>
      <c r="AI7" s="586">
        <f>AI8+AI11+AI15+AI19</f>
        <v>0</v>
      </c>
      <c r="AJ7" s="586">
        <f>AJ8+AJ11+AJ15+AJ19</f>
        <v>0</v>
      </c>
      <c r="AK7" s="586">
        <f>AK8+AK11+AK15+AK19</f>
        <v>0</v>
      </c>
      <c r="AL7" s="586">
        <f>AL8+AL11+AL15+AL19</f>
        <v>0</v>
      </c>
      <c r="AM7" s="586">
        <f>AM8+AM11+AM15+AM19</f>
        <v>0</v>
      </c>
      <c r="AN7" s="586">
        <f>AN8+AN11+AN15+AN19</f>
        <v>0</v>
      </c>
      <c r="AO7" s="586">
        <f>AO8+AO11+AO15+AO19</f>
        <v>30000</v>
      </c>
      <c r="AP7" s="586">
        <f>AP8+AP11+AP15+AP19</f>
        <v>27328.09</v>
      </c>
      <c r="AQ7" s="586">
        <f>AQ8+AQ11+AQ15+AQ19</f>
        <v>25875</v>
      </c>
      <c r="AR7" s="586">
        <f>AR8+AR11+AR15+AR19</f>
        <v>0</v>
      </c>
      <c r="AS7" s="586">
        <f>AS8+AS11+AS15+AS19</f>
        <v>0</v>
      </c>
      <c r="AT7" s="586">
        <f>AT8+AT11+AT15+AT19</f>
        <v>0</v>
      </c>
      <c r="AU7" s="586">
        <f>AU8+AU11+AU15+AU19</f>
        <v>13189</v>
      </c>
      <c r="AV7" s="585">
        <f>SUM(Table7[[#This Row], [je45]]:Table7[[#This Row], [je56]])</f>
        <v>0</v>
      </c>
      <c r="AW7" s="586">
        <f>AW8+AW11+AW15+AW19</f>
        <v>0</v>
      </c>
      <c r="AX7" s="586">
        <f>AX8+AX11+AX15+AX19</f>
        <v>0</v>
      </c>
      <c r="AY7" s="586">
        <f>AY8+AY11+AY15+AY19</f>
        <v>0</v>
      </c>
      <c r="AZ7" s="586">
        <f>AZ8+AZ11+AZ15+AZ19</f>
        <v>0</v>
      </c>
      <c r="BA7" s="586">
        <f>BA8+BA11+BA15+BA19</f>
        <v>0</v>
      </c>
      <c r="BB7" s="586">
        <f>BB8+BB11+BB15+BB19</f>
        <v>0</v>
      </c>
      <c r="BC7" s="586">
        <f>BC8+BC11+BC15+BC19</f>
        <v>0</v>
      </c>
      <c r="BD7" s="586">
        <f>BD8+BD11+BD15+BD19</f>
        <v>0</v>
      </c>
      <c r="BE7" s="586">
        <f>BE8+BE11+BE15+BE19</f>
        <v>0</v>
      </c>
      <c r="BF7" s="586">
        <f>BF8+BF11+BF15+BF19</f>
        <v>0</v>
      </c>
      <c r="BG7" s="586">
        <f>BG8+BG11+BG15+BG19</f>
        <v>0</v>
      </c>
      <c r="BH7" s="586">
        <f>BH8+BH11+BH15+BH19</f>
        <v>0</v>
      </c>
      <c r="BI7" s="585">
        <f>SUM(Table7[[#This Row], [je58]]:Table7[[#This Row], [je61]])</f>
        <v>0</v>
      </c>
      <c r="BJ7" s="586">
        <f>BJ8+BJ11+BJ15+BJ19</f>
        <v>0</v>
      </c>
      <c r="BK7" s="586">
        <f>BK8+BK11+BK15+BK19</f>
        <v>0</v>
      </c>
      <c r="BL7" s="586">
        <f>BL8+BL11+BL15+BL19</f>
        <v>0</v>
      </c>
      <c r="BM7" s="586">
        <f>BM8+BM11+BM15+BM19</f>
        <v>0</v>
      </c>
      <c r="BN7" s="585">
        <f>SUM(Table7[[#This Row], [je63]]:Table7[[#This Row], [je74]])</f>
        <v>0</v>
      </c>
      <c r="BO7" s="585">
        <f>BO8+BO11+BO15+BO19</f>
        <v>0</v>
      </c>
      <c r="BP7" s="585">
        <f>BP8+BP11+BP15+BP19</f>
        <v>0</v>
      </c>
      <c r="BQ7" s="585">
        <f>BQ8+BQ11+BQ15+BQ19</f>
        <v>0</v>
      </c>
      <c r="BR7" s="585">
        <f>BR8+BR11+BR15+BR19</f>
        <v>0</v>
      </c>
      <c r="BS7" s="585">
        <f>BS8+BS11+BS15+BS19</f>
        <v>0</v>
      </c>
      <c r="BT7" s="585">
        <f>BT8+BT11+BT15+BT19</f>
        <v>0</v>
      </c>
      <c r="BU7" s="585">
        <f>BU8+BU11+BU15+BU19</f>
        <v>0</v>
      </c>
      <c r="BV7" s="585">
        <f>BV8+BV11+BV15+BV19</f>
        <v>0</v>
      </c>
      <c r="BW7" s="585">
        <f>BW8+BW11+BW15+BW19</f>
        <v>0</v>
      </c>
      <c r="BX7" s="585">
        <f>BX8+BX11+BX15+BX19</f>
        <v>0</v>
      </c>
      <c r="BY7" s="585">
        <f>BY8+BY11+BY15+BY19</f>
        <v>0</v>
      </c>
      <c r="BZ7" s="585">
        <f>BZ8+BZ11+BZ15+BZ19</f>
        <v>0</v>
      </c>
      <c r="CA7" s="585">
        <f>SUM(Table7[[#This Row], [je76]]:Table7[[#This Row], [je91]])</f>
        <v>20010</v>
      </c>
      <c r="CB7" s="586">
        <f>CB8+CB11+CB15+CB19</f>
        <v>0</v>
      </c>
      <c r="CC7" s="586">
        <f>CC8+CC11+CC15+CC19</f>
        <v>10770</v>
      </c>
      <c r="CD7" s="586">
        <f>CD8+CD11+CD15+CD19</f>
        <v>0</v>
      </c>
      <c r="CE7" s="586">
        <f>CE8+CE11+CE15+CE19</f>
        <v>0</v>
      </c>
      <c r="CF7" s="586">
        <f>CF8+CF11+CF15+CF19</f>
        <v>0</v>
      </c>
      <c r="CG7" s="586">
        <f>CG8+CG11+CG15+CG19</f>
        <v>9240</v>
      </c>
      <c r="CH7" s="586">
        <f>CH8+CH11+CH15+CH19</f>
        <v>0</v>
      </c>
      <c r="CI7" s="586">
        <f>CI8+CI11+CI15+CI19</f>
        <v>0</v>
      </c>
      <c r="CJ7" s="586">
        <f>CJ8+CJ11+CJ15+CJ19</f>
        <v>0</v>
      </c>
      <c r="CK7" s="586">
        <f>CK8+CK11+CK15+CK19</f>
        <v>0</v>
      </c>
      <c r="CL7" s="586">
        <f>CL8+CL11+CL15+CL19</f>
        <v>0</v>
      </c>
      <c r="CM7" s="586">
        <f>CM8+CM11+CM15+CM19</f>
        <v>0</v>
      </c>
      <c r="CN7" s="586">
        <f>CN8+CN11+CN15+CN19</f>
        <v>0</v>
      </c>
      <c r="CO7" s="586">
        <f>CO8+CO11+CO15+CO19</f>
        <v>0</v>
      </c>
      <c r="CP7" s="586">
        <f>CP8+CP11+CP15+CP19</f>
        <v>0</v>
      </c>
      <c r="CQ7" s="586">
        <f>CQ8+CQ11+CQ15+CQ19</f>
        <v>0</v>
      </c>
      <c r="CR7" s="585">
        <f>SUM(Table7[[#This Row], [je93]]:Table7[[#This Row], [je94]])</f>
        <v>0</v>
      </c>
      <c r="CS7" s="586">
        <f>CS8+CS11+CS15+CS19</f>
        <v>0</v>
      </c>
      <c r="CT7" s="586">
        <f>CT8+CT11+CT15+CT19</f>
        <v>0</v>
      </c>
      <c r="CU7" s="585">
        <f>SUM(Table7[[#This Row], [je96]]:Table7[[#This Row], [je100]])</f>
        <v>0</v>
      </c>
      <c r="CV7" s="586">
        <f>CV8+CV11+CV15+CV19</f>
        <v>0</v>
      </c>
      <c r="CW7" s="586">
        <f>CW8+CW11+CW15+CW19</f>
        <v>0</v>
      </c>
      <c r="CX7" s="586">
        <f>CX8+CX11+CX15+CX19</f>
        <v>0</v>
      </c>
      <c r="CY7" s="586">
        <f>CY8+CY11+CY15+CY19</f>
        <v>0</v>
      </c>
      <c r="CZ7" s="586">
        <f>CZ8+CZ11+CZ15+CZ19</f>
        <v>0</v>
      </c>
      <c r="DA7" s="585">
        <f>SUM(Table7[[#This Row], [je102]]:Table7[[#This Row], [je104]])</f>
        <v>0</v>
      </c>
      <c r="DB7" s="585">
        <f>DB8+DB11+DB15+DB19</f>
        <v>0</v>
      </c>
      <c r="DC7" s="585">
        <f>DC8+DC11+DC15+DC19</f>
        <v>0</v>
      </c>
      <c r="DD7" s="585">
        <f>DD8+DD11+DD15+DD19</f>
        <v>0</v>
      </c>
      <c r="DE7" s="585">
        <f>SUM(Table7[[#This Row], [je106]]:Table7[[#This Row], [je110]])</f>
        <v>0</v>
      </c>
      <c r="DF7" s="586">
        <f>DF8+DF11+DF15+DF19</f>
        <v>0</v>
      </c>
      <c r="DG7" s="586">
        <f>DG8+DG11+DG15+DG19</f>
        <v>0</v>
      </c>
      <c r="DH7" s="586">
        <f>DH8+DH11+DH15+DH19</f>
        <v>0</v>
      </c>
      <c r="DI7" s="586">
        <f>DI8+DI11+DI15+DI19</f>
        <v>0</v>
      </c>
      <c r="DJ7" s="587">
        <f>DJ8+DJ11+DJ15+DJ19</f>
        <v>0</v>
      </c>
    </row>
    <row customHeight="1" ht="22.5">
      <c r="A8" s="582" t="s">
        <v>270</v>
      </c>
      <c r="B8" s="584"/>
      <c r="C8" s="584"/>
      <c r="D8" s="584" t="s">
        <v>271</v>
      </c>
      <c r="E8" s="585">
        <f>Table7[[#This Row], [je2]]+Table7[[#This Row], [je16]]+Table7[[#This Row], [je44]]+Table7[[#This Row], [je57]]+Table7[[#This Row], [je75]]+Table7[[#This Row], [je92]]+Table7[[#This Row], [je95]]+Table7[[#This Row], [je101]]+Table7[[#This Row], [je105]]</f>
        <v>3710761.61</v>
      </c>
      <c r="F8" s="585">
        <f>SUM(Table7[[#This Row], [je3]]:Table7[[#This Row], [je15]])</f>
        <v>3267428.02</v>
      </c>
      <c r="G8" s="586">
        <f>G9</f>
        <v>1665978</v>
      </c>
      <c r="H8" s="586">
        <f>H9</f>
        <v>226666</v>
      </c>
      <c r="I8" s="586">
        <f>I9</f>
        <v>187442</v>
      </c>
      <c r="J8" s="586">
        <f>J9</f>
        <v>0</v>
      </c>
      <c r="K8" s="586">
        <f>K9</f>
        <v>1161668</v>
      </c>
      <c r="L8" s="586">
        <f>L9</f>
        <v>0</v>
      </c>
      <c r="M8" s="586">
        <f>M9</f>
        <v>0</v>
      </c>
      <c r="N8" s="586">
        <f>N9</f>
        <v>0</v>
      </c>
      <c r="O8" s="586">
        <f>O9</f>
        <v>0</v>
      </c>
      <c r="P8" s="586">
        <f>P9</f>
        <v>25674.02</v>
      </c>
      <c r="Q8" s="586">
        <f>Q9</f>
        <v>0</v>
      </c>
      <c r="R8" s="586">
        <f>R9</f>
        <v>0</v>
      </c>
      <c r="S8" s="586">
        <f>S9</f>
        <v>0</v>
      </c>
      <c r="T8" s="585">
        <f>SUM(Table7[[#This Row], [je17]]:Table7[[#This Row], [je43]])</f>
        <v>423323.59</v>
      </c>
      <c r="U8" s="586">
        <f>U9</f>
        <v>90970</v>
      </c>
      <c r="V8" s="586">
        <f>V9</f>
        <v>99777</v>
      </c>
      <c r="W8" s="586">
        <f>W9</f>
        <v>0</v>
      </c>
      <c r="X8" s="586">
        <f>X9</f>
        <v>213</v>
      </c>
      <c r="Y8" s="586">
        <f>Y9</f>
        <v>0</v>
      </c>
      <c r="Z8" s="586">
        <f>Z9</f>
        <v>0</v>
      </c>
      <c r="AA8" s="586">
        <f>AA9</f>
        <v>21501</v>
      </c>
      <c r="AB8" s="586">
        <f>AB9</f>
        <v>0</v>
      </c>
      <c r="AC8" s="586">
        <f>AC9</f>
        <v>0</v>
      </c>
      <c r="AD8" s="586">
        <f>AD9</f>
        <v>88208.5</v>
      </c>
      <c r="AE8" s="586">
        <f>AE9</f>
        <v>0</v>
      </c>
      <c r="AF8" s="586">
        <f>AF9</f>
        <v>16330</v>
      </c>
      <c r="AG8" s="586">
        <f>AG9</f>
        <v>0</v>
      </c>
      <c r="AH8" s="586">
        <f>AH9</f>
        <v>9932</v>
      </c>
      <c r="AI8" s="586">
        <f>AI9</f>
        <v>0</v>
      </c>
      <c r="AJ8" s="586">
        <f>AJ9</f>
        <v>0</v>
      </c>
      <c r="AK8" s="586">
        <f>AK9</f>
        <v>0</v>
      </c>
      <c r="AL8" s="586">
        <f>AL9</f>
        <v>0</v>
      </c>
      <c r="AM8" s="586">
        <f>AM9</f>
        <v>0</v>
      </c>
      <c r="AN8" s="586">
        <f>AN9</f>
        <v>0</v>
      </c>
      <c r="AO8" s="586">
        <f>AO9</f>
        <v>30000</v>
      </c>
      <c r="AP8" s="586">
        <f>AP9</f>
        <v>27328.09</v>
      </c>
      <c r="AQ8" s="586">
        <f>AQ9</f>
        <v>25875</v>
      </c>
      <c r="AR8" s="586">
        <f>AR9</f>
        <v>0</v>
      </c>
      <c r="AS8" s="586">
        <f>AS9</f>
        <v>0</v>
      </c>
      <c r="AT8" s="586">
        <f>AT9</f>
        <v>0</v>
      </c>
      <c r="AU8" s="586">
        <f>AU9</f>
        <v>13189</v>
      </c>
      <c r="AV8" s="585">
        <f>SUM(Table7[[#This Row], [je45]]:Table7[[#This Row], [je56]])</f>
        <v>0</v>
      </c>
      <c r="AW8" s="586">
        <f>AW9</f>
        <v>0</v>
      </c>
      <c r="AX8" s="586">
        <f>AX9</f>
        <v>0</v>
      </c>
      <c r="AY8" s="586">
        <f>AY9</f>
        <v>0</v>
      </c>
      <c r="AZ8" s="586">
        <f>AZ9</f>
        <v>0</v>
      </c>
      <c r="BA8" s="586">
        <f>BA9</f>
        <v>0</v>
      </c>
      <c r="BB8" s="586">
        <f>BB9</f>
        <v>0</v>
      </c>
      <c r="BC8" s="586">
        <f>BC9</f>
        <v>0</v>
      </c>
      <c r="BD8" s="586">
        <f>BD9</f>
        <v>0</v>
      </c>
      <c r="BE8" s="586">
        <f>BE9</f>
        <v>0</v>
      </c>
      <c r="BF8" s="586">
        <f>BF9</f>
        <v>0</v>
      </c>
      <c r="BG8" s="586">
        <f>BG9</f>
        <v>0</v>
      </c>
      <c r="BH8" s="586">
        <f>BH9</f>
        <v>0</v>
      </c>
      <c r="BI8" s="585">
        <f>SUM(Table7[[#This Row], [je58]]:Table7[[#This Row], [je61]])</f>
        <v>0</v>
      </c>
      <c r="BJ8" s="586">
        <f>BJ9</f>
        <v>0</v>
      </c>
      <c r="BK8" s="586">
        <f>BK9</f>
        <v>0</v>
      </c>
      <c r="BL8" s="586">
        <f>BL9</f>
        <v>0</v>
      </c>
      <c r="BM8" s="586">
        <f>BM9</f>
        <v>0</v>
      </c>
      <c r="BN8" s="585">
        <f>SUM(Table7[[#This Row], [je63]]:Table7[[#This Row], [je74]])</f>
        <v>0</v>
      </c>
      <c r="BO8" s="585">
        <f>BO9</f>
        <v>0</v>
      </c>
      <c r="BP8" s="585">
        <f>BP9</f>
        <v>0</v>
      </c>
      <c r="BQ8" s="585">
        <f>BQ9</f>
        <v>0</v>
      </c>
      <c r="BR8" s="585">
        <f>BR9</f>
        <v>0</v>
      </c>
      <c r="BS8" s="585">
        <f>BS9</f>
        <v>0</v>
      </c>
      <c r="BT8" s="585">
        <f>BT9</f>
        <v>0</v>
      </c>
      <c r="BU8" s="585">
        <f>BU9</f>
        <v>0</v>
      </c>
      <c r="BV8" s="585">
        <f>BV9</f>
        <v>0</v>
      </c>
      <c r="BW8" s="585">
        <f>BW9</f>
        <v>0</v>
      </c>
      <c r="BX8" s="585">
        <f>BX9</f>
        <v>0</v>
      </c>
      <c r="BY8" s="585">
        <f>BY9</f>
        <v>0</v>
      </c>
      <c r="BZ8" s="585">
        <f>BZ9</f>
        <v>0</v>
      </c>
      <c r="CA8" s="585">
        <f>SUM(Table7[[#This Row], [je76]]:Table7[[#This Row], [je91]])</f>
        <v>20010</v>
      </c>
      <c r="CB8" s="586">
        <f>CB9</f>
        <v>0</v>
      </c>
      <c r="CC8" s="586">
        <f>CC9</f>
        <v>10770</v>
      </c>
      <c r="CD8" s="586">
        <f>CD9</f>
        <v>0</v>
      </c>
      <c r="CE8" s="586">
        <f>CE9</f>
        <v>0</v>
      </c>
      <c r="CF8" s="586">
        <f>CF9</f>
        <v>0</v>
      </c>
      <c r="CG8" s="586">
        <f>CG9</f>
        <v>9240</v>
      </c>
      <c r="CH8" s="586">
        <f>CH9</f>
        <v>0</v>
      </c>
      <c r="CI8" s="586">
        <f>CI9</f>
        <v>0</v>
      </c>
      <c r="CJ8" s="586">
        <f>CJ9</f>
        <v>0</v>
      </c>
      <c r="CK8" s="586">
        <f>CK9</f>
        <v>0</v>
      </c>
      <c r="CL8" s="586">
        <f>CL9</f>
        <v>0</v>
      </c>
      <c r="CM8" s="586">
        <f>CM9</f>
        <v>0</v>
      </c>
      <c r="CN8" s="586">
        <f>CN9</f>
        <v>0</v>
      </c>
      <c r="CO8" s="586">
        <f>CO9</f>
        <v>0</v>
      </c>
      <c r="CP8" s="586">
        <f>CP9</f>
        <v>0</v>
      </c>
      <c r="CQ8" s="586">
        <f>CQ9</f>
        <v>0</v>
      </c>
      <c r="CR8" s="585">
        <f>SUM(Table7[[#This Row], [je93]]:Table7[[#This Row], [je94]])</f>
        <v>0</v>
      </c>
      <c r="CS8" s="586">
        <f>CS9</f>
        <v>0</v>
      </c>
      <c r="CT8" s="586">
        <f>CT9</f>
        <v>0</v>
      </c>
      <c r="CU8" s="585">
        <f>SUM(Table7[[#This Row], [je96]]:Table7[[#This Row], [je100]])</f>
        <v>0</v>
      </c>
      <c r="CV8" s="586">
        <f>CV9</f>
        <v>0</v>
      </c>
      <c r="CW8" s="586">
        <f>CW9</f>
        <v>0</v>
      </c>
      <c r="CX8" s="586">
        <f>CX9</f>
        <v>0</v>
      </c>
      <c r="CY8" s="586">
        <f>CY9</f>
        <v>0</v>
      </c>
      <c r="CZ8" s="586">
        <f>CZ9</f>
        <v>0</v>
      </c>
      <c r="DA8" s="585">
        <f>SUM(Table7[[#This Row], [je102]]:Table7[[#This Row], [je104]])</f>
        <v>0</v>
      </c>
      <c r="DB8" s="585">
        <f>DB9</f>
        <v>0</v>
      </c>
      <c r="DC8" s="585">
        <f>DC9</f>
        <v>0</v>
      </c>
      <c r="DD8" s="585">
        <f>DD9</f>
        <v>0</v>
      </c>
      <c r="DE8" s="585">
        <f>SUM(Table7[[#This Row], [je106]]:Table7[[#This Row], [je110]])</f>
        <v>0</v>
      </c>
      <c r="DF8" s="586">
        <f>DF9</f>
        <v>0</v>
      </c>
      <c r="DG8" s="586">
        <f>DG9</f>
        <v>0</v>
      </c>
      <c r="DH8" s="586">
        <f>DH9</f>
        <v>0</v>
      </c>
      <c r="DI8" s="586">
        <f>DI9</f>
        <v>0</v>
      </c>
      <c r="DJ8" s="587">
        <f>DJ9</f>
        <v>0</v>
      </c>
    </row>
    <row customHeight="1" ht="22.5">
      <c r="A9" s="582" t="s">
        <v>272</v>
      </c>
      <c r="B9" s="584"/>
      <c r="C9" s="584"/>
      <c r="D9" s="584" t="s">
        <v>273</v>
      </c>
      <c r="E9" s="585">
        <f>Table7[[#This Row], [je2]]+Table7[[#This Row], [je16]]+Table7[[#This Row], [je44]]+Table7[[#This Row], [je57]]+Table7[[#This Row], [je75]]+Table7[[#This Row], [je92]]+Table7[[#This Row], [je95]]+Table7[[#This Row], [je101]]+Table7[[#This Row], [je105]]</f>
        <v>3710761.61</v>
      </c>
      <c r="F9" s="585">
        <f>SUM(Table7[[#This Row], [je3]]:Table7[[#This Row], [je15]])</f>
        <v>3267428.02</v>
      </c>
      <c r="G9" s="586">
        <f>G10</f>
        <v>1665978</v>
      </c>
      <c r="H9" s="586">
        <f>H10</f>
        <v>226666</v>
      </c>
      <c r="I9" s="586">
        <f>I10</f>
        <v>187442</v>
      </c>
      <c r="J9" s="586">
        <f>J10</f>
        <v>0</v>
      </c>
      <c r="K9" s="586">
        <f>K10</f>
        <v>1161668</v>
      </c>
      <c r="L9" s="586">
        <f>L10</f>
        <v>0</v>
      </c>
      <c r="M9" s="586">
        <f>M10</f>
        <v>0</v>
      </c>
      <c r="N9" s="586">
        <f>N10</f>
        <v>0</v>
      </c>
      <c r="O9" s="586">
        <f>O10</f>
        <v>0</v>
      </c>
      <c r="P9" s="586">
        <f>P10</f>
        <v>25674.02</v>
      </c>
      <c r="Q9" s="586">
        <f>Q10</f>
        <v>0</v>
      </c>
      <c r="R9" s="586">
        <f>R10</f>
        <v>0</v>
      </c>
      <c r="S9" s="586">
        <f>S10</f>
        <v>0</v>
      </c>
      <c r="T9" s="585">
        <f>SUM(Table7[[#This Row], [je17]]:Table7[[#This Row], [je43]])</f>
        <v>423323.59</v>
      </c>
      <c r="U9" s="586">
        <f>U10</f>
        <v>90970</v>
      </c>
      <c r="V9" s="586">
        <f>V10</f>
        <v>99777</v>
      </c>
      <c r="W9" s="586">
        <f>W10</f>
        <v>0</v>
      </c>
      <c r="X9" s="586">
        <f>X10</f>
        <v>213</v>
      </c>
      <c r="Y9" s="586">
        <f>Y10</f>
        <v>0</v>
      </c>
      <c r="Z9" s="586">
        <f>Z10</f>
        <v>0</v>
      </c>
      <c r="AA9" s="586">
        <f>AA10</f>
        <v>21501</v>
      </c>
      <c r="AB9" s="586">
        <f>AB10</f>
        <v>0</v>
      </c>
      <c r="AC9" s="586">
        <f>AC10</f>
        <v>0</v>
      </c>
      <c r="AD9" s="586">
        <f>AD10</f>
        <v>88208.5</v>
      </c>
      <c r="AE9" s="586">
        <f>AE10</f>
        <v>0</v>
      </c>
      <c r="AF9" s="586">
        <f>AF10</f>
        <v>16330</v>
      </c>
      <c r="AG9" s="586">
        <f>AG10</f>
        <v>0</v>
      </c>
      <c r="AH9" s="586">
        <f>AH10</f>
        <v>9932</v>
      </c>
      <c r="AI9" s="586">
        <f>AI10</f>
        <v>0</v>
      </c>
      <c r="AJ9" s="586">
        <f>AJ10</f>
        <v>0</v>
      </c>
      <c r="AK9" s="586">
        <f>AK10</f>
        <v>0</v>
      </c>
      <c r="AL9" s="586">
        <f>AL10</f>
        <v>0</v>
      </c>
      <c r="AM9" s="586">
        <f>AM10</f>
        <v>0</v>
      </c>
      <c r="AN9" s="586">
        <f>AN10</f>
        <v>0</v>
      </c>
      <c r="AO9" s="586">
        <f>AO10</f>
        <v>30000</v>
      </c>
      <c r="AP9" s="586">
        <f>AP10</f>
        <v>27328.09</v>
      </c>
      <c r="AQ9" s="586">
        <f>AQ10</f>
        <v>25875</v>
      </c>
      <c r="AR9" s="586">
        <f>AR10</f>
        <v>0</v>
      </c>
      <c r="AS9" s="586">
        <f>AS10</f>
        <v>0</v>
      </c>
      <c r="AT9" s="586">
        <f>AT10</f>
        <v>0</v>
      </c>
      <c r="AU9" s="586">
        <f>AU10</f>
        <v>13189</v>
      </c>
      <c r="AV9" s="585">
        <f>SUM(Table7[[#This Row], [je45]]:Table7[[#This Row], [je56]])</f>
        <v>0</v>
      </c>
      <c r="AW9" s="586">
        <f>AW10</f>
        <v>0</v>
      </c>
      <c r="AX9" s="586">
        <f>AX10</f>
        <v>0</v>
      </c>
      <c r="AY9" s="586">
        <f>AY10</f>
        <v>0</v>
      </c>
      <c r="AZ9" s="586">
        <f>AZ10</f>
        <v>0</v>
      </c>
      <c r="BA9" s="586">
        <f>BA10</f>
        <v>0</v>
      </c>
      <c r="BB9" s="586">
        <f>BB10</f>
        <v>0</v>
      </c>
      <c r="BC9" s="586">
        <f>BC10</f>
        <v>0</v>
      </c>
      <c r="BD9" s="586">
        <f>BD10</f>
        <v>0</v>
      </c>
      <c r="BE9" s="586">
        <f>BE10</f>
        <v>0</v>
      </c>
      <c r="BF9" s="586">
        <f>BF10</f>
        <v>0</v>
      </c>
      <c r="BG9" s="586">
        <f>BG10</f>
        <v>0</v>
      </c>
      <c r="BH9" s="586">
        <f>BH10</f>
        <v>0</v>
      </c>
      <c r="BI9" s="585">
        <f>SUM(Table7[[#This Row], [je58]]:Table7[[#This Row], [je61]])</f>
        <v>0</v>
      </c>
      <c r="BJ9" s="586">
        <f>BJ10</f>
        <v>0</v>
      </c>
      <c r="BK9" s="586">
        <f>BK10</f>
        <v>0</v>
      </c>
      <c r="BL9" s="586">
        <f>BL10</f>
        <v>0</v>
      </c>
      <c r="BM9" s="586">
        <f>BM10</f>
        <v>0</v>
      </c>
      <c r="BN9" s="585">
        <f>SUM(Table7[[#This Row], [je63]]:Table7[[#This Row], [je74]])</f>
        <v>0</v>
      </c>
      <c r="BO9" s="585">
        <f>BO10</f>
        <v>0</v>
      </c>
      <c r="BP9" s="585">
        <f>BP10</f>
        <v>0</v>
      </c>
      <c r="BQ9" s="585">
        <f>BQ10</f>
        <v>0</v>
      </c>
      <c r="BR9" s="585">
        <f>BR10</f>
        <v>0</v>
      </c>
      <c r="BS9" s="585">
        <f>BS10</f>
        <v>0</v>
      </c>
      <c r="BT9" s="585">
        <f>BT10</f>
        <v>0</v>
      </c>
      <c r="BU9" s="585">
        <f>BU10</f>
        <v>0</v>
      </c>
      <c r="BV9" s="585">
        <f>BV10</f>
        <v>0</v>
      </c>
      <c r="BW9" s="585">
        <f>BW10</f>
        <v>0</v>
      </c>
      <c r="BX9" s="585">
        <f>BX10</f>
        <v>0</v>
      </c>
      <c r="BY9" s="585">
        <f>BY10</f>
        <v>0</v>
      </c>
      <c r="BZ9" s="585">
        <f>BZ10</f>
        <v>0</v>
      </c>
      <c r="CA9" s="585">
        <f>SUM(Table7[[#This Row], [je76]]:Table7[[#This Row], [je91]])</f>
        <v>20010</v>
      </c>
      <c r="CB9" s="586">
        <f>CB10</f>
        <v>0</v>
      </c>
      <c r="CC9" s="586">
        <f>CC10</f>
        <v>10770</v>
      </c>
      <c r="CD9" s="586">
        <f>CD10</f>
        <v>0</v>
      </c>
      <c r="CE9" s="586">
        <f>CE10</f>
        <v>0</v>
      </c>
      <c r="CF9" s="586">
        <f>CF10</f>
        <v>0</v>
      </c>
      <c r="CG9" s="586">
        <f>CG10</f>
        <v>9240</v>
      </c>
      <c r="CH9" s="586">
        <f>CH10</f>
        <v>0</v>
      </c>
      <c r="CI9" s="586">
        <f>CI10</f>
        <v>0</v>
      </c>
      <c r="CJ9" s="586">
        <f>CJ10</f>
        <v>0</v>
      </c>
      <c r="CK9" s="586">
        <f>CK10</f>
        <v>0</v>
      </c>
      <c r="CL9" s="586">
        <f>CL10</f>
        <v>0</v>
      </c>
      <c r="CM9" s="586">
        <f>CM10</f>
        <v>0</v>
      </c>
      <c r="CN9" s="586">
        <f>CN10</f>
        <v>0</v>
      </c>
      <c r="CO9" s="586">
        <f>CO10</f>
        <v>0</v>
      </c>
      <c r="CP9" s="586">
        <f>CP10</f>
        <v>0</v>
      </c>
      <c r="CQ9" s="586">
        <f>CQ10</f>
        <v>0</v>
      </c>
      <c r="CR9" s="585">
        <f>SUM(Table7[[#This Row], [je93]]:Table7[[#This Row], [je94]])</f>
        <v>0</v>
      </c>
      <c r="CS9" s="586">
        <f>CS10</f>
        <v>0</v>
      </c>
      <c r="CT9" s="586">
        <f>CT10</f>
        <v>0</v>
      </c>
      <c r="CU9" s="585">
        <f>SUM(Table7[[#This Row], [je96]]:Table7[[#This Row], [je100]])</f>
        <v>0</v>
      </c>
      <c r="CV9" s="586">
        <f>CV10</f>
        <v>0</v>
      </c>
      <c r="CW9" s="586">
        <f>CW10</f>
        <v>0</v>
      </c>
      <c r="CX9" s="586">
        <f>CX10</f>
        <v>0</v>
      </c>
      <c r="CY9" s="586">
        <f>CY10</f>
        <v>0</v>
      </c>
      <c r="CZ9" s="586">
        <f>CZ10</f>
        <v>0</v>
      </c>
      <c r="DA9" s="585">
        <f>SUM(Table7[[#This Row], [je102]]:Table7[[#This Row], [je104]])</f>
        <v>0</v>
      </c>
      <c r="DB9" s="585">
        <f>DB10</f>
        <v>0</v>
      </c>
      <c r="DC9" s="585">
        <f>DC10</f>
        <v>0</v>
      </c>
      <c r="DD9" s="585">
        <f>DD10</f>
        <v>0</v>
      </c>
      <c r="DE9" s="585">
        <f>SUM(Table7[[#This Row], [je106]]:Table7[[#This Row], [je110]])</f>
        <v>0</v>
      </c>
      <c r="DF9" s="586">
        <f>DF10</f>
        <v>0</v>
      </c>
      <c r="DG9" s="586">
        <f>DG10</f>
        <v>0</v>
      </c>
      <c r="DH9" s="586">
        <f>DH10</f>
        <v>0</v>
      </c>
      <c r="DI9" s="586">
        <f>DI10</f>
        <v>0</v>
      </c>
      <c r="DJ9" s="587">
        <f>DJ10</f>
        <v>0</v>
      </c>
    </row>
    <row customHeight="1" ht="22.5">
      <c r="A10" s="588" t="s">
        <v>274</v>
      </c>
      <c r="B10" s="590"/>
      <c r="C10" s="590"/>
      <c r="D10" s="590" t="s">
        <v>275</v>
      </c>
      <c r="E10" s="585">
        <f>Table7[[#This Row], [je2]]+Table7[[#This Row], [je16]]+Table7[[#This Row], [je44]]+Table7[[#This Row], [je57]]+Table7[[#This Row], [je75]]+Table7[[#This Row], [je92]]+Table7[[#This Row], [je95]]+Table7[[#This Row], [je101]]+Table7[[#This Row], [je105]]</f>
        <v>3710761.61</v>
      </c>
      <c r="F10" s="585">
        <f>SUM(Table7[[#This Row], [je3]]:Table7[[#This Row], [je15]])</f>
        <v>3267428.02</v>
      </c>
      <c r="G10" s="591">
        <v>1665978</v>
      </c>
      <c r="H10" s="591">
        <v>226666</v>
      </c>
      <c r="I10" s="591">
        <v>187442</v>
      </c>
      <c r="J10" s="591">
        <v>0</v>
      </c>
      <c r="K10" s="591">
        <v>1161668</v>
      </c>
      <c r="L10" s="591">
        <v>0</v>
      </c>
      <c r="M10" s="591">
        <v>0</v>
      </c>
      <c r="N10" s="591">
        <v>0</v>
      </c>
      <c r="O10" s="591">
        <v>0</v>
      </c>
      <c r="P10" s="591">
        <v>25674.02</v>
      </c>
      <c r="Q10" s="591">
        <v>0</v>
      </c>
      <c r="R10" s="591">
        <v>0</v>
      </c>
      <c r="S10" s="591">
        <v>0</v>
      </c>
      <c r="T10" s="585">
        <f>SUM(Table7[[#This Row], [je17]]:Table7[[#This Row], [je43]])</f>
        <v>423323.59</v>
      </c>
      <c r="U10" s="591">
        <v>90970</v>
      </c>
      <c r="V10" s="591">
        <v>99777</v>
      </c>
      <c r="W10" s="591">
        <v>0</v>
      </c>
      <c r="X10" s="591">
        <v>213</v>
      </c>
      <c r="Y10" s="591">
        <v>0</v>
      </c>
      <c r="Z10" s="591">
        <v>0</v>
      </c>
      <c r="AA10" s="591">
        <v>21501</v>
      </c>
      <c r="AB10" s="591">
        <v>0</v>
      </c>
      <c r="AC10" s="591">
        <v>0</v>
      </c>
      <c r="AD10" s="591">
        <v>88208.5</v>
      </c>
      <c r="AE10" s="591">
        <v>0</v>
      </c>
      <c r="AF10" s="591">
        <v>16330</v>
      </c>
      <c r="AG10" s="591">
        <v>0</v>
      </c>
      <c r="AH10" s="591">
        <v>9932</v>
      </c>
      <c r="AI10" s="591">
        <v>0</v>
      </c>
      <c r="AJ10" s="591">
        <v>0</v>
      </c>
      <c r="AK10" s="591">
        <v>0</v>
      </c>
      <c r="AL10" s="591">
        <v>0</v>
      </c>
      <c r="AM10" s="591">
        <v>0</v>
      </c>
      <c r="AN10" s="591">
        <v>0</v>
      </c>
      <c r="AO10" s="591">
        <v>30000</v>
      </c>
      <c r="AP10" s="591">
        <v>27328.09</v>
      </c>
      <c r="AQ10" s="591">
        <v>25875</v>
      </c>
      <c r="AR10" s="591">
        <v>0</v>
      </c>
      <c r="AS10" s="591">
        <v>0</v>
      </c>
      <c r="AT10" s="591">
        <v>0</v>
      </c>
      <c r="AU10" s="591">
        <v>13189</v>
      </c>
      <c r="AV10" s="585">
        <f>SUM(Table7[[#This Row], [je45]]:Table7[[#This Row], [je56]])</f>
        <v>0</v>
      </c>
      <c r="AW10" s="591">
        <v>0</v>
      </c>
      <c r="AX10" s="591">
        <v>0</v>
      </c>
      <c r="AY10" s="591">
        <v>0</v>
      </c>
      <c r="AZ10" s="591">
        <v>0</v>
      </c>
      <c r="BA10" s="591">
        <v>0</v>
      </c>
      <c r="BB10" s="591">
        <v>0</v>
      </c>
      <c r="BC10" s="591">
        <v>0</v>
      </c>
      <c r="BD10" s="591">
        <v>0</v>
      </c>
      <c r="BE10" s="591">
        <v>0</v>
      </c>
      <c r="BF10" s="591">
        <v>0</v>
      </c>
      <c r="BG10" s="591">
        <v>0</v>
      </c>
      <c r="BH10" s="591">
        <v>0</v>
      </c>
      <c r="BI10" s="585">
        <f>SUM(Table7[[#This Row], [je58]]:Table7[[#This Row], [je61]])</f>
        <v>0</v>
      </c>
      <c r="BJ10" s="591">
        <v>0</v>
      </c>
      <c r="BK10" s="591">
        <v>0</v>
      </c>
      <c r="BL10" s="591">
        <v>0</v>
      </c>
      <c r="BM10" s="591">
        <v>0</v>
      </c>
      <c r="BN10" s="585">
        <f>SUM(Table7[[#This Row], [je63]]:Table7[[#This Row], [je74]])</f>
        <v>0</v>
      </c>
      <c r="BO10" s="592">
        <v>0</v>
      </c>
      <c r="BP10" s="592">
        <v>0</v>
      </c>
      <c r="BQ10" s="592">
        <v>0</v>
      </c>
      <c r="BR10" s="592">
        <v>0</v>
      </c>
      <c r="BS10" s="592">
        <v>0</v>
      </c>
      <c r="BT10" s="592">
        <v>0</v>
      </c>
      <c r="BU10" s="592">
        <v>0</v>
      </c>
      <c r="BV10" s="592">
        <v>0</v>
      </c>
      <c r="BW10" s="592">
        <v>0</v>
      </c>
      <c r="BX10" s="592">
        <v>0</v>
      </c>
      <c r="BY10" s="592">
        <v>0</v>
      </c>
      <c r="BZ10" s="592">
        <v>0</v>
      </c>
      <c r="CA10" s="585">
        <f>SUM(Table7[[#This Row], [je76]]:Table7[[#This Row], [je91]])</f>
        <v>20010</v>
      </c>
      <c r="CB10" s="591">
        <v>0</v>
      </c>
      <c r="CC10" s="591">
        <v>10770</v>
      </c>
      <c r="CD10" s="591">
        <v>0</v>
      </c>
      <c r="CE10" s="591">
        <v>0</v>
      </c>
      <c r="CF10" s="591">
        <v>0</v>
      </c>
      <c r="CG10" s="591">
        <v>9240</v>
      </c>
      <c r="CH10" s="591">
        <v>0</v>
      </c>
      <c r="CI10" s="591">
        <v>0</v>
      </c>
      <c r="CJ10" s="591">
        <v>0</v>
      </c>
      <c r="CK10" s="591">
        <v>0</v>
      </c>
      <c r="CL10" s="591">
        <v>0</v>
      </c>
      <c r="CM10" s="591">
        <v>0</v>
      </c>
      <c r="CN10" s="591">
        <v>0</v>
      </c>
      <c r="CO10" s="591">
        <v>0</v>
      </c>
      <c r="CP10" s="591">
        <v>0</v>
      </c>
      <c r="CQ10" s="591">
        <v>0</v>
      </c>
      <c r="CR10" s="585">
        <f>SUM(Table7[[#This Row], [je93]]:Table7[[#This Row], [je94]])</f>
        <v>0</v>
      </c>
      <c r="CS10" s="591">
        <v>0</v>
      </c>
      <c r="CT10" s="591">
        <v>0</v>
      </c>
      <c r="CU10" s="585">
        <f>SUM(Table7[[#This Row], [je96]]:Table7[[#This Row], [je100]])</f>
        <v>0</v>
      </c>
      <c r="CV10" s="591">
        <v>0</v>
      </c>
      <c r="CW10" s="591">
        <v>0</v>
      </c>
      <c r="CX10" s="591">
        <v>0</v>
      </c>
      <c r="CY10" s="591">
        <v>0</v>
      </c>
      <c r="CZ10" s="591">
        <v>0</v>
      </c>
      <c r="DA10" s="585">
        <f>SUM(Table7[[#This Row], [je102]]:Table7[[#This Row], [je104]])</f>
        <v>0</v>
      </c>
      <c r="DB10" s="592">
        <v>0</v>
      </c>
      <c r="DC10" s="592">
        <v>0</v>
      </c>
      <c r="DD10" s="592">
        <v>0</v>
      </c>
      <c r="DE10" s="585">
        <f>SUM(Table7[[#This Row], [je106]]:Table7[[#This Row], [je110]])</f>
        <v>0</v>
      </c>
      <c r="DF10" s="591">
        <v>0</v>
      </c>
      <c r="DG10" s="591">
        <v>0</v>
      </c>
      <c r="DH10" s="591">
        <v>0</v>
      </c>
      <c r="DI10" s="591">
        <v>0</v>
      </c>
      <c r="DJ10" s="593">
        <v>0</v>
      </c>
    </row>
    <row customHeight="1" ht="22.5">
      <c r="A11" s="582" t="s">
        <v>286</v>
      </c>
      <c r="B11" s="584"/>
      <c r="C11" s="584"/>
      <c r="D11" s="584" t="s">
        <v>287</v>
      </c>
      <c r="E11" s="585">
        <f>Table7[[#This Row], [je2]]+Table7[[#This Row], [je16]]+Table7[[#This Row], [je44]]+Table7[[#This Row], [je57]]+Table7[[#This Row], [je75]]+Table7[[#This Row], [je92]]+Table7[[#This Row], [je95]]+Table7[[#This Row], [je101]]+Table7[[#This Row], [je105]]</f>
        <v>456820.64</v>
      </c>
      <c r="F11" s="585">
        <f>SUM(Table7[[#This Row], [je3]]:Table7[[#This Row], [je15]])</f>
        <v>456820.64</v>
      </c>
      <c r="G11" s="586">
        <f>G12</f>
        <v>0</v>
      </c>
      <c r="H11" s="586">
        <f>H12</f>
        <v>0</v>
      </c>
      <c r="I11" s="586">
        <f>I12</f>
        <v>0</v>
      </c>
      <c r="J11" s="586">
        <f>J12</f>
        <v>0</v>
      </c>
      <c r="K11" s="586">
        <f>K12</f>
        <v>0</v>
      </c>
      <c r="L11" s="586">
        <f>L12</f>
        <v>456426.97</v>
      </c>
      <c r="M11" s="586">
        <f>M12</f>
        <v>393.67</v>
      </c>
      <c r="N11" s="586">
        <f>N12</f>
        <v>0</v>
      </c>
      <c r="O11" s="586">
        <f>O12</f>
        <v>0</v>
      </c>
      <c r="P11" s="586">
        <f>P12</f>
        <v>0</v>
      </c>
      <c r="Q11" s="586">
        <f>Q12</f>
        <v>0</v>
      </c>
      <c r="R11" s="586">
        <f>R12</f>
        <v>0</v>
      </c>
      <c r="S11" s="586">
        <f>S12</f>
        <v>0</v>
      </c>
      <c r="T11" s="585">
        <f>SUM(Table7[[#This Row], [je17]]:Table7[[#This Row], [je43]])</f>
        <v>0</v>
      </c>
      <c r="U11" s="586">
        <f>U12</f>
        <v>0</v>
      </c>
      <c r="V11" s="586">
        <f>V12</f>
        <v>0</v>
      </c>
      <c r="W11" s="586">
        <f>W12</f>
        <v>0</v>
      </c>
      <c r="X11" s="586">
        <f>X12</f>
        <v>0</v>
      </c>
      <c r="Y11" s="586">
        <f>Y12</f>
        <v>0</v>
      </c>
      <c r="Z11" s="586">
        <f>Z12</f>
        <v>0</v>
      </c>
      <c r="AA11" s="586">
        <f>AA12</f>
        <v>0</v>
      </c>
      <c r="AB11" s="586">
        <f>AB12</f>
        <v>0</v>
      </c>
      <c r="AC11" s="586">
        <f>AC12</f>
        <v>0</v>
      </c>
      <c r="AD11" s="586">
        <f>AD12</f>
        <v>0</v>
      </c>
      <c r="AE11" s="586">
        <f>AE12</f>
        <v>0</v>
      </c>
      <c r="AF11" s="586">
        <f>AF12</f>
        <v>0</v>
      </c>
      <c r="AG11" s="586">
        <f>AG12</f>
        <v>0</v>
      </c>
      <c r="AH11" s="586">
        <f>AH12</f>
        <v>0</v>
      </c>
      <c r="AI11" s="586">
        <f>AI12</f>
        <v>0</v>
      </c>
      <c r="AJ11" s="586">
        <f>AJ12</f>
        <v>0</v>
      </c>
      <c r="AK11" s="586">
        <f>AK12</f>
        <v>0</v>
      </c>
      <c r="AL11" s="586">
        <f>AL12</f>
        <v>0</v>
      </c>
      <c r="AM11" s="586">
        <f>AM12</f>
        <v>0</v>
      </c>
      <c r="AN11" s="586">
        <f>AN12</f>
        <v>0</v>
      </c>
      <c r="AO11" s="586">
        <f>AO12</f>
        <v>0</v>
      </c>
      <c r="AP11" s="586">
        <f>AP12</f>
        <v>0</v>
      </c>
      <c r="AQ11" s="586">
        <f>AQ12</f>
        <v>0</v>
      </c>
      <c r="AR11" s="586">
        <f>AR12</f>
        <v>0</v>
      </c>
      <c r="AS11" s="586">
        <f>AS12</f>
        <v>0</v>
      </c>
      <c r="AT11" s="586">
        <f>AT12</f>
        <v>0</v>
      </c>
      <c r="AU11" s="586">
        <f>AU12</f>
        <v>0</v>
      </c>
      <c r="AV11" s="585">
        <f>SUM(Table7[[#This Row], [je45]]:Table7[[#This Row], [je56]])</f>
        <v>0</v>
      </c>
      <c r="AW11" s="586">
        <f>AW12</f>
        <v>0</v>
      </c>
      <c r="AX11" s="586">
        <f>AX12</f>
        <v>0</v>
      </c>
      <c r="AY11" s="586">
        <f>AY12</f>
        <v>0</v>
      </c>
      <c r="AZ11" s="586">
        <f>AZ12</f>
        <v>0</v>
      </c>
      <c r="BA11" s="586">
        <f>BA12</f>
        <v>0</v>
      </c>
      <c r="BB11" s="586">
        <f>BB12</f>
        <v>0</v>
      </c>
      <c r="BC11" s="586">
        <f>BC12</f>
        <v>0</v>
      </c>
      <c r="BD11" s="586">
        <f>BD12</f>
        <v>0</v>
      </c>
      <c r="BE11" s="586">
        <f>BE12</f>
        <v>0</v>
      </c>
      <c r="BF11" s="586">
        <f>BF12</f>
        <v>0</v>
      </c>
      <c r="BG11" s="586">
        <f>BG12</f>
        <v>0</v>
      </c>
      <c r="BH11" s="586">
        <f>BH12</f>
        <v>0</v>
      </c>
      <c r="BI11" s="585">
        <f>SUM(Table7[[#This Row], [je58]]:Table7[[#This Row], [je61]])</f>
        <v>0</v>
      </c>
      <c r="BJ11" s="586">
        <f>BJ12</f>
        <v>0</v>
      </c>
      <c r="BK11" s="586">
        <f>BK12</f>
        <v>0</v>
      </c>
      <c r="BL11" s="586">
        <f>BL12</f>
        <v>0</v>
      </c>
      <c r="BM11" s="586">
        <f>BM12</f>
        <v>0</v>
      </c>
      <c r="BN11" s="585">
        <f>SUM(Table7[[#This Row], [je63]]:Table7[[#This Row], [je74]])</f>
        <v>0</v>
      </c>
      <c r="BO11" s="585">
        <f>BO12</f>
        <v>0</v>
      </c>
      <c r="BP11" s="585">
        <f>BP12</f>
        <v>0</v>
      </c>
      <c r="BQ11" s="585">
        <f>BQ12</f>
        <v>0</v>
      </c>
      <c r="BR11" s="585">
        <f>BR12</f>
        <v>0</v>
      </c>
      <c r="BS11" s="585">
        <f>BS12</f>
        <v>0</v>
      </c>
      <c r="BT11" s="585">
        <f>BT12</f>
        <v>0</v>
      </c>
      <c r="BU11" s="585">
        <f>BU12</f>
        <v>0</v>
      </c>
      <c r="BV11" s="585">
        <f>BV12</f>
        <v>0</v>
      </c>
      <c r="BW11" s="585">
        <f>BW12</f>
        <v>0</v>
      </c>
      <c r="BX11" s="585">
        <f>BX12</f>
        <v>0</v>
      </c>
      <c r="BY11" s="585">
        <f>BY12</f>
        <v>0</v>
      </c>
      <c r="BZ11" s="585">
        <f>BZ12</f>
        <v>0</v>
      </c>
      <c r="CA11" s="585">
        <f>SUM(Table7[[#This Row], [je76]]:Table7[[#This Row], [je91]])</f>
        <v>0</v>
      </c>
      <c r="CB11" s="586">
        <f>CB12</f>
        <v>0</v>
      </c>
      <c r="CC11" s="586">
        <f>CC12</f>
        <v>0</v>
      </c>
      <c r="CD11" s="586">
        <f>CD12</f>
        <v>0</v>
      </c>
      <c r="CE11" s="586">
        <f>CE12</f>
        <v>0</v>
      </c>
      <c r="CF11" s="586">
        <f>CF12</f>
        <v>0</v>
      </c>
      <c r="CG11" s="586">
        <f>CG12</f>
        <v>0</v>
      </c>
      <c r="CH11" s="586">
        <f>CH12</f>
        <v>0</v>
      </c>
      <c r="CI11" s="586">
        <f>CI12</f>
        <v>0</v>
      </c>
      <c r="CJ11" s="586">
        <f>CJ12</f>
        <v>0</v>
      </c>
      <c r="CK11" s="586">
        <f>CK12</f>
        <v>0</v>
      </c>
      <c r="CL11" s="586">
        <f>CL12</f>
        <v>0</v>
      </c>
      <c r="CM11" s="586">
        <f>CM12</f>
        <v>0</v>
      </c>
      <c r="CN11" s="586">
        <f>CN12</f>
        <v>0</v>
      </c>
      <c r="CO11" s="586">
        <f>CO12</f>
        <v>0</v>
      </c>
      <c r="CP11" s="586">
        <f>CP12</f>
        <v>0</v>
      </c>
      <c r="CQ11" s="586">
        <f>CQ12</f>
        <v>0</v>
      </c>
      <c r="CR11" s="585">
        <f>SUM(Table7[[#This Row], [je93]]:Table7[[#This Row], [je94]])</f>
        <v>0</v>
      </c>
      <c r="CS11" s="586">
        <f>CS12</f>
        <v>0</v>
      </c>
      <c r="CT11" s="586">
        <f>CT12</f>
        <v>0</v>
      </c>
      <c r="CU11" s="585">
        <f>SUM(Table7[[#This Row], [je96]]:Table7[[#This Row], [je100]])</f>
        <v>0</v>
      </c>
      <c r="CV11" s="586">
        <f>CV12</f>
        <v>0</v>
      </c>
      <c r="CW11" s="586">
        <f>CW12</f>
        <v>0</v>
      </c>
      <c r="CX11" s="586">
        <f>CX12</f>
        <v>0</v>
      </c>
      <c r="CY11" s="586">
        <f>CY12</f>
        <v>0</v>
      </c>
      <c r="CZ11" s="586">
        <f>CZ12</f>
        <v>0</v>
      </c>
      <c r="DA11" s="585">
        <f>SUM(Table7[[#This Row], [je102]]:Table7[[#This Row], [je104]])</f>
        <v>0</v>
      </c>
      <c r="DB11" s="585">
        <f>DB12</f>
        <v>0</v>
      </c>
      <c r="DC11" s="585">
        <f>DC12</f>
        <v>0</v>
      </c>
      <c r="DD11" s="585">
        <f>DD12</f>
        <v>0</v>
      </c>
      <c r="DE11" s="585">
        <f>SUM(Table7[[#This Row], [je106]]:Table7[[#This Row], [je110]])</f>
        <v>0</v>
      </c>
      <c r="DF11" s="586">
        <f>DF12</f>
        <v>0</v>
      </c>
      <c r="DG11" s="586">
        <f>DG12</f>
        <v>0</v>
      </c>
      <c r="DH11" s="586">
        <f>DH12</f>
        <v>0</v>
      </c>
      <c r="DI11" s="586">
        <f>DI12</f>
        <v>0</v>
      </c>
      <c r="DJ11" s="587">
        <f>DJ12</f>
        <v>0</v>
      </c>
    </row>
    <row customHeight="1" ht="22.5">
      <c r="A12" s="582" t="s">
        <v>288</v>
      </c>
      <c r="B12" s="584"/>
      <c r="C12" s="584"/>
      <c r="D12" s="584" t="s">
        <v>289</v>
      </c>
      <c r="E12" s="585">
        <f>Table7[[#This Row], [je2]]+Table7[[#This Row], [je16]]+Table7[[#This Row], [je44]]+Table7[[#This Row], [je57]]+Table7[[#This Row], [je75]]+Table7[[#This Row], [je92]]+Table7[[#This Row], [je95]]+Table7[[#This Row], [je101]]+Table7[[#This Row], [je105]]</f>
        <v>456820.64</v>
      </c>
      <c r="F12" s="585">
        <f>SUM(Table7[[#This Row], [je3]]:Table7[[#This Row], [je15]])</f>
        <v>456820.64</v>
      </c>
      <c r="G12" s="586">
        <f>G13+G14</f>
        <v>0</v>
      </c>
      <c r="H12" s="586">
        <f>H13+H14</f>
        <v>0</v>
      </c>
      <c r="I12" s="586">
        <f>I13+I14</f>
        <v>0</v>
      </c>
      <c r="J12" s="586">
        <f>J13+J14</f>
        <v>0</v>
      </c>
      <c r="K12" s="586">
        <f>K13+K14</f>
        <v>0</v>
      </c>
      <c r="L12" s="586">
        <f>L13+L14</f>
        <v>456426.97</v>
      </c>
      <c r="M12" s="586">
        <f>M13+M14</f>
        <v>393.67</v>
      </c>
      <c r="N12" s="586">
        <f>N13+N14</f>
        <v>0</v>
      </c>
      <c r="O12" s="586">
        <f>O13+O14</f>
        <v>0</v>
      </c>
      <c r="P12" s="586">
        <f>P13+P14</f>
        <v>0</v>
      </c>
      <c r="Q12" s="586">
        <f>Q13+Q14</f>
        <v>0</v>
      </c>
      <c r="R12" s="586">
        <f>R13+R14</f>
        <v>0</v>
      </c>
      <c r="S12" s="586">
        <f>S13+S14</f>
        <v>0</v>
      </c>
      <c r="T12" s="585">
        <f>SUM(Table7[[#This Row], [je17]]:Table7[[#This Row], [je43]])</f>
        <v>0</v>
      </c>
      <c r="U12" s="586">
        <f>U13+U14</f>
        <v>0</v>
      </c>
      <c r="V12" s="586">
        <f>V13+V14</f>
        <v>0</v>
      </c>
      <c r="W12" s="586">
        <f>W13+W14</f>
        <v>0</v>
      </c>
      <c r="X12" s="586">
        <f>X13+X14</f>
        <v>0</v>
      </c>
      <c r="Y12" s="586">
        <f>Y13+Y14</f>
        <v>0</v>
      </c>
      <c r="Z12" s="586">
        <f>Z13+Z14</f>
        <v>0</v>
      </c>
      <c r="AA12" s="586">
        <f>AA13+AA14</f>
        <v>0</v>
      </c>
      <c r="AB12" s="586">
        <f>AB13+AB14</f>
        <v>0</v>
      </c>
      <c r="AC12" s="586">
        <f>AC13+AC14</f>
        <v>0</v>
      </c>
      <c r="AD12" s="586">
        <f>AD13+AD14</f>
        <v>0</v>
      </c>
      <c r="AE12" s="586">
        <f>AE13+AE14</f>
        <v>0</v>
      </c>
      <c r="AF12" s="586">
        <f>AF13+AF14</f>
        <v>0</v>
      </c>
      <c r="AG12" s="586">
        <f>AG13+AG14</f>
        <v>0</v>
      </c>
      <c r="AH12" s="586">
        <f>AH13+AH14</f>
        <v>0</v>
      </c>
      <c r="AI12" s="586">
        <f>AI13+AI14</f>
        <v>0</v>
      </c>
      <c r="AJ12" s="586">
        <f>AJ13+AJ14</f>
        <v>0</v>
      </c>
      <c r="AK12" s="586">
        <f>AK13+AK14</f>
        <v>0</v>
      </c>
      <c r="AL12" s="586">
        <f>AL13+AL14</f>
        <v>0</v>
      </c>
      <c r="AM12" s="586">
        <f>AM13+AM14</f>
        <v>0</v>
      </c>
      <c r="AN12" s="586">
        <f>AN13+AN14</f>
        <v>0</v>
      </c>
      <c r="AO12" s="586">
        <f>AO13+AO14</f>
        <v>0</v>
      </c>
      <c r="AP12" s="586">
        <f>AP13+AP14</f>
        <v>0</v>
      </c>
      <c r="AQ12" s="586">
        <f>AQ13+AQ14</f>
        <v>0</v>
      </c>
      <c r="AR12" s="586">
        <f>AR13+AR14</f>
        <v>0</v>
      </c>
      <c r="AS12" s="586">
        <f>AS13+AS14</f>
        <v>0</v>
      </c>
      <c r="AT12" s="586">
        <f>AT13+AT14</f>
        <v>0</v>
      </c>
      <c r="AU12" s="586">
        <f>AU13+AU14</f>
        <v>0</v>
      </c>
      <c r="AV12" s="585">
        <f>SUM(Table7[[#This Row], [je45]]:Table7[[#This Row], [je56]])</f>
        <v>0</v>
      </c>
      <c r="AW12" s="586">
        <f>AW13+AW14</f>
        <v>0</v>
      </c>
      <c r="AX12" s="586">
        <f>AX13+AX14</f>
        <v>0</v>
      </c>
      <c r="AY12" s="586">
        <f>AY13+AY14</f>
        <v>0</v>
      </c>
      <c r="AZ12" s="586">
        <f>AZ13+AZ14</f>
        <v>0</v>
      </c>
      <c r="BA12" s="586">
        <f>BA13+BA14</f>
        <v>0</v>
      </c>
      <c r="BB12" s="586">
        <f>BB13+BB14</f>
        <v>0</v>
      </c>
      <c r="BC12" s="586">
        <f>BC13+BC14</f>
        <v>0</v>
      </c>
      <c r="BD12" s="586">
        <f>BD13+BD14</f>
        <v>0</v>
      </c>
      <c r="BE12" s="586">
        <f>BE13+BE14</f>
        <v>0</v>
      </c>
      <c r="BF12" s="586">
        <f>BF13+BF14</f>
        <v>0</v>
      </c>
      <c r="BG12" s="586">
        <f>BG13+BG14</f>
        <v>0</v>
      </c>
      <c r="BH12" s="586">
        <f>BH13+BH14</f>
        <v>0</v>
      </c>
      <c r="BI12" s="585">
        <f>SUM(Table7[[#This Row], [je58]]:Table7[[#This Row], [je61]])</f>
        <v>0</v>
      </c>
      <c r="BJ12" s="586">
        <f>BJ13+BJ14</f>
        <v>0</v>
      </c>
      <c r="BK12" s="586">
        <f>BK13+BK14</f>
        <v>0</v>
      </c>
      <c r="BL12" s="586">
        <f>BL13+BL14</f>
        <v>0</v>
      </c>
      <c r="BM12" s="586">
        <f>BM13+BM14</f>
        <v>0</v>
      </c>
      <c r="BN12" s="585">
        <f>SUM(Table7[[#This Row], [je63]]:Table7[[#This Row], [je74]])</f>
        <v>0</v>
      </c>
      <c r="BO12" s="585">
        <f>BO13+BO14</f>
        <v>0</v>
      </c>
      <c r="BP12" s="585">
        <f>BP13+BP14</f>
        <v>0</v>
      </c>
      <c r="BQ12" s="585">
        <f>BQ13+BQ14</f>
        <v>0</v>
      </c>
      <c r="BR12" s="585">
        <f>BR13+BR14</f>
        <v>0</v>
      </c>
      <c r="BS12" s="585">
        <f>BS13+BS14</f>
        <v>0</v>
      </c>
      <c r="BT12" s="585">
        <f>BT13+BT14</f>
        <v>0</v>
      </c>
      <c r="BU12" s="585">
        <f>BU13+BU14</f>
        <v>0</v>
      </c>
      <c r="BV12" s="585">
        <f>BV13+BV14</f>
        <v>0</v>
      </c>
      <c r="BW12" s="585">
        <f>BW13+BW14</f>
        <v>0</v>
      </c>
      <c r="BX12" s="585">
        <f>BX13+BX14</f>
        <v>0</v>
      </c>
      <c r="BY12" s="585">
        <f>BY13+BY14</f>
        <v>0</v>
      </c>
      <c r="BZ12" s="585">
        <f>BZ13+BZ14</f>
        <v>0</v>
      </c>
      <c r="CA12" s="585">
        <f>SUM(Table7[[#This Row], [je76]]:Table7[[#This Row], [je91]])</f>
        <v>0</v>
      </c>
      <c r="CB12" s="586">
        <f>CB13+CB14</f>
        <v>0</v>
      </c>
      <c r="CC12" s="586">
        <f>CC13+CC14</f>
        <v>0</v>
      </c>
      <c r="CD12" s="586">
        <f>CD13+CD14</f>
        <v>0</v>
      </c>
      <c r="CE12" s="586">
        <f>CE13+CE14</f>
        <v>0</v>
      </c>
      <c r="CF12" s="586">
        <f>CF13+CF14</f>
        <v>0</v>
      </c>
      <c r="CG12" s="586">
        <f>CG13+CG14</f>
        <v>0</v>
      </c>
      <c r="CH12" s="586">
        <f>CH13+CH14</f>
        <v>0</v>
      </c>
      <c r="CI12" s="586">
        <f>CI13+CI14</f>
        <v>0</v>
      </c>
      <c r="CJ12" s="586">
        <f>CJ13+CJ14</f>
        <v>0</v>
      </c>
      <c r="CK12" s="586">
        <f>CK13+CK14</f>
        <v>0</v>
      </c>
      <c r="CL12" s="586">
        <f>CL13+CL14</f>
        <v>0</v>
      </c>
      <c r="CM12" s="586">
        <f>CM13+CM14</f>
        <v>0</v>
      </c>
      <c r="CN12" s="586">
        <f>CN13+CN14</f>
        <v>0</v>
      </c>
      <c r="CO12" s="586">
        <f>CO13+CO14</f>
        <v>0</v>
      </c>
      <c r="CP12" s="586">
        <f>CP13+CP14</f>
        <v>0</v>
      </c>
      <c r="CQ12" s="586">
        <f>CQ13+CQ14</f>
        <v>0</v>
      </c>
      <c r="CR12" s="585">
        <f>SUM(Table7[[#This Row], [je93]]:Table7[[#This Row], [je94]])</f>
        <v>0</v>
      </c>
      <c r="CS12" s="586">
        <f>CS13+CS14</f>
        <v>0</v>
      </c>
      <c r="CT12" s="586">
        <f>CT13+CT14</f>
        <v>0</v>
      </c>
      <c r="CU12" s="585">
        <f>SUM(Table7[[#This Row], [je96]]:Table7[[#This Row], [je100]])</f>
        <v>0</v>
      </c>
      <c r="CV12" s="586">
        <f>CV13+CV14</f>
        <v>0</v>
      </c>
      <c r="CW12" s="586">
        <f>CW13+CW14</f>
        <v>0</v>
      </c>
      <c r="CX12" s="586">
        <f>CX13+CX14</f>
        <v>0</v>
      </c>
      <c r="CY12" s="586">
        <f>CY13+CY14</f>
        <v>0</v>
      </c>
      <c r="CZ12" s="586">
        <f>CZ13+CZ14</f>
        <v>0</v>
      </c>
      <c r="DA12" s="585">
        <f>SUM(Table7[[#This Row], [je102]]:Table7[[#This Row], [je104]])</f>
        <v>0</v>
      </c>
      <c r="DB12" s="585">
        <f>DB13+DB14</f>
        <v>0</v>
      </c>
      <c r="DC12" s="585">
        <f>DC13+DC14</f>
        <v>0</v>
      </c>
      <c r="DD12" s="585">
        <f>DD13+DD14</f>
        <v>0</v>
      </c>
      <c r="DE12" s="585">
        <f>SUM(Table7[[#This Row], [je106]]:Table7[[#This Row], [je110]])</f>
        <v>0</v>
      </c>
      <c r="DF12" s="586">
        <f>DF13+DF14</f>
        <v>0</v>
      </c>
      <c r="DG12" s="586">
        <f>DG13+DG14</f>
        <v>0</v>
      </c>
      <c r="DH12" s="586">
        <f>DH13+DH14</f>
        <v>0</v>
      </c>
      <c r="DI12" s="586">
        <f>DI13+DI14</f>
        <v>0</v>
      </c>
      <c r="DJ12" s="587">
        <f>DJ13+DJ14</f>
        <v>0</v>
      </c>
    </row>
    <row customHeight="1" ht="22.5">
      <c r="A13" s="588" t="s">
        <v>290</v>
      </c>
      <c r="B13" s="590"/>
      <c r="C13" s="590"/>
      <c r="D13" s="590" t="s">
        <v>291</v>
      </c>
      <c r="E13" s="585">
        <f>Table7[[#This Row], [je2]]+Table7[[#This Row], [je16]]+Table7[[#This Row], [je44]]+Table7[[#This Row], [je57]]+Table7[[#This Row], [je75]]+Table7[[#This Row], [je92]]+Table7[[#This Row], [je95]]+Table7[[#This Row], [je101]]+Table7[[#This Row], [je105]]</f>
        <v>456426.97</v>
      </c>
      <c r="F13" s="585">
        <f>SUM(Table7[[#This Row], [je3]]:Table7[[#This Row], [je15]])</f>
        <v>456426.97</v>
      </c>
      <c r="G13" s="591">
        <v>0</v>
      </c>
      <c r="H13" s="591">
        <v>0</v>
      </c>
      <c r="I13" s="591">
        <v>0</v>
      </c>
      <c r="J13" s="591">
        <v>0</v>
      </c>
      <c r="K13" s="591">
        <v>0</v>
      </c>
      <c r="L13" s="591">
        <v>456426.97</v>
      </c>
      <c r="M13" s="591">
        <v>0</v>
      </c>
      <c r="N13" s="591">
        <v>0</v>
      </c>
      <c r="O13" s="591">
        <v>0</v>
      </c>
      <c r="P13" s="591">
        <v>0</v>
      </c>
      <c r="Q13" s="591">
        <v>0</v>
      </c>
      <c r="R13" s="591">
        <v>0</v>
      </c>
      <c r="S13" s="591">
        <v>0</v>
      </c>
      <c r="T13" s="585">
        <f>SUM(Table7[[#This Row], [je17]]:Table7[[#This Row], [je43]])</f>
        <v>0</v>
      </c>
      <c r="U13" s="591">
        <v>0</v>
      </c>
      <c r="V13" s="591">
        <v>0</v>
      </c>
      <c r="W13" s="591">
        <v>0</v>
      </c>
      <c r="X13" s="591">
        <v>0</v>
      </c>
      <c r="Y13" s="591">
        <v>0</v>
      </c>
      <c r="Z13" s="591">
        <v>0</v>
      </c>
      <c r="AA13" s="591">
        <v>0</v>
      </c>
      <c r="AB13" s="591">
        <v>0</v>
      </c>
      <c r="AC13" s="591">
        <v>0</v>
      </c>
      <c r="AD13" s="591">
        <v>0</v>
      </c>
      <c r="AE13" s="591">
        <v>0</v>
      </c>
      <c r="AF13" s="591">
        <v>0</v>
      </c>
      <c r="AG13" s="591">
        <v>0</v>
      </c>
      <c r="AH13" s="591">
        <v>0</v>
      </c>
      <c r="AI13" s="591">
        <v>0</v>
      </c>
      <c r="AJ13" s="591">
        <v>0</v>
      </c>
      <c r="AK13" s="591">
        <v>0</v>
      </c>
      <c r="AL13" s="591">
        <v>0</v>
      </c>
      <c r="AM13" s="591">
        <v>0</v>
      </c>
      <c r="AN13" s="591">
        <v>0</v>
      </c>
      <c r="AO13" s="591">
        <v>0</v>
      </c>
      <c r="AP13" s="591">
        <v>0</v>
      </c>
      <c r="AQ13" s="591">
        <v>0</v>
      </c>
      <c r="AR13" s="591">
        <v>0</v>
      </c>
      <c r="AS13" s="591">
        <v>0</v>
      </c>
      <c r="AT13" s="591">
        <v>0</v>
      </c>
      <c r="AU13" s="591">
        <v>0</v>
      </c>
      <c r="AV13" s="585">
        <f>SUM(Table7[[#This Row], [je45]]:Table7[[#This Row], [je56]])</f>
        <v>0</v>
      </c>
      <c r="AW13" s="591">
        <v>0</v>
      </c>
      <c r="AX13" s="591">
        <v>0</v>
      </c>
      <c r="AY13" s="591">
        <v>0</v>
      </c>
      <c r="AZ13" s="591">
        <v>0</v>
      </c>
      <c r="BA13" s="591">
        <v>0</v>
      </c>
      <c r="BB13" s="591">
        <v>0</v>
      </c>
      <c r="BC13" s="591">
        <v>0</v>
      </c>
      <c r="BD13" s="591">
        <v>0</v>
      </c>
      <c r="BE13" s="591">
        <v>0</v>
      </c>
      <c r="BF13" s="591">
        <v>0</v>
      </c>
      <c r="BG13" s="591">
        <v>0</v>
      </c>
      <c r="BH13" s="591">
        <v>0</v>
      </c>
      <c r="BI13" s="585">
        <f>SUM(Table7[[#This Row], [je58]]:Table7[[#This Row], [je61]])</f>
        <v>0</v>
      </c>
      <c r="BJ13" s="591">
        <v>0</v>
      </c>
      <c r="BK13" s="591">
        <v>0</v>
      </c>
      <c r="BL13" s="591">
        <v>0</v>
      </c>
      <c r="BM13" s="591">
        <v>0</v>
      </c>
      <c r="BN13" s="585">
        <f>SUM(Table7[[#This Row], [je63]]:Table7[[#This Row], [je74]])</f>
        <v>0</v>
      </c>
      <c r="BO13" s="592">
        <v>0</v>
      </c>
      <c r="BP13" s="592">
        <v>0</v>
      </c>
      <c r="BQ13" s="592">
        <v>0</v>
      </c>
      <c r="BR13" s="592">
        <v>0</v>
      </c>
      <c r="BS13" s="592">
        <v>0</v>
      </c>
      <c r="BT13" s="592">
        <v>0</v>
      </c>
      <c r="BU13" s="592">
        <v>0</v>
      </c>
      <c r="BV13" s="592">
        <v>0</v>
      </c>
      <c r="BW13" s="592">
        <v>0</v>
      </c>
      <c r="BX13" s="592">
        <v>0</v>
      </c>
      <c r="BY13" s="592">
        <v>0</v>
      </c>
      <c r="BZ13" s="592">
        <v>0</v>
      </c>
      <c r="CA13" s="585">
        <f>SUM(Table7[[#This Row], [je76]]:Table7[[#This Row], [je91]])</f>
        <v>0</v>
      </c>
      <c r="CB13" s="591">
        <v>0</v>
      </c>
      <c r="CC13" s="591">
        <v>0</v>
      </c>
      <c r="CD13" s="591">
        <v>0</v>
      </c>
      <c r="CE13" s="591">
        <v>0</v>
      </c>
      <c r="CF13" s="591">
        <v>0</v>
      </c>
      <c r="CG13" s="591">
        <v>0</v>
      </c>
      <c r="CH13" s="591">
        <v>0</v>
      </c>
      <c r="CI13" s="591">
        <v>0</v>
      </c>
      <c r="CJ13" s="591">
        <v>0</v>
      </c>
      <c r="CK13" s="591">
        <v>0</v>
      </c>
      <c r="CL13" s="591">
        <v>0</v>
      </c>
      <c r="CM13" s="591">
        <v>0</v>
      </c>
      <c r="CN13" s="591">
        <v>0</v>
      </c>
      <c r="CO13" s="591">
        <v>0</v>
      </c>
      <c r="CP13" s="591">
        <v>0</v>
      </c>
      <c r="CQ13" s="591">
        <v>0</v>
      </c>
      <c r="CR13" s="585">
        <f>SUM(Table7[[#This Row], [je93]]:Table7[[#This Row], [je94]])</f>
        <v>0</v>
      </c>
      <c r="CS13" s="591">
        <v>0</v>
      </c>
      <c r="CT13" s="591">
        <v>0</v>
      </c>
      <c r="CU13" s="585">
        <f>SUM(Table7[[#This Row], [je96]]:Table7[[#This Row], [je100]])</f>
        <v>0</v>
      </c>
      <c r="CV13" s="591">
        <v>0</v>
      </c>
      <c r="CW13" s="591">
        <v>0</v>
      </c>
      <c r="CX13" s="591">
        <v>0</v>
      </c>
      <c r="CY13" s="591">
        <v>0</v>
      </c>
      <c r="CZ13" s="591">
        <v>0</v>
      </c>
      <c r="DA13" s="585">
        <f>SUM(Table7[[#This Row], [je102]]:Table7[[#This Row], [je104]])</f>
        <v>0</v>
      </c>
      <c r="DB13" s="592">
        <v>0</v>
      </c>
      <c r="DC13" s="592">
        <v>0</v>
      </c>
      <c r="DD13" s="592">
        <v>0</v>
      </c>
      <c r="DE13" s="585">
        <f>SUM(Table7[[#This Row], [je106]]:Table7[[#This Row], [je110]])</f>
        <v>0</v>
      </c>
      <c r="DF13" s="591">
        <v>0</v>
      </c>
      <c r="DG13" s="591">
        <v>0</v>
      </c>
      <c r="DH13" s="591">
        <v>0</v>
      </c>
      <c r="DI13" s="591">
        <v>0</v>
      </c>
      <c r="DJ13" s="593">
        <v>0</v>
      </c>
    </row>
    <row customHeight="1" ht="22.5">
      <c r="A14" s="588" t="s">
        <v>292</v>
      </c>
      <c r="B14" s="590"/>
      <c r="C14" s="590"/>
      <c r="D14" s="590" t="s">
        <v>293</v>
      </c>
      <c r="E14" s="585">
        <f>Table7[[#This Row], [je2]]+Table7[[#This Row], [je16]]+Table7[[#This Row], [je44]]+Table7[[#This Row], [je57]]+Table7[[#This Row], [je75]]+Table7[[#This Row], [je92]]+Table7[[#This Row], [je95]]+Table7[[#This Row], [je101]]+Table7[[#This Row], [je105]]</f>
        <v>393.67</v>
      </c>
      <c r="F14" s="585">
        <f>SUM(Table7[[#This Row], [je3]]:Table7[[#This Row], [je15]])</f>
        <v>393.67</v>
      </c>
      <c r="G14" s="591">
        <v>0</v>
      </c>
      <c r="H14" s="591">
        <v>0</v>
      </c>
      <c r="I14" s="591">
        <v>0</v>
      </c>
      <c r="J14" s="591">
        <v>0</v>
      </c>
      <c r="K14" s="591">
        <v>0</v>
      </c>
      <c r="L14" s="591">
        <v>0</v>
      </c>
      <c r="M14" s="591">
        <v>393.67</v>
      </c>
      <c r="N14" s="591">
        <v>0</v>
      </c>
      <c r="O14" s="591">
        <v>0</v>
      </c>
      <c r="P14" s="591">
        <v>0</v>
      </c>
      <c r="Q14" s="591">
        <v>0</v>
      </c>
      <c r="R14" s="591">
        <v>0</v>
      </c>
      <c r="S14" s="591">
        <v>0</v>
      </c>
      <c r="T14" s="585">
        <f>SUM(Table7[[#This Row], [je17]]:Table7[[#This Row], [je43]])</f>
        <v>0</v>
      </c>
      <c r="U14" s="591">
        <v>0</v>
      </c>
      <c r="V14" s="591">
        <v>0</v>
      </c>
      <c r="W14" s="591">
        <v>0</v>
      </c>
      <c r="X14" s="591">
        <v>0</v>
      </c>
      <c r="Y14" s="591">
        <v>0</v>
      </c>
      <c r="Z14" s="591">
        <v>0</v>
      </c>
      <c r="AA14" s="591">
        <v>0</v>
      </c>
      <c r="AB14" s="591">
        <v>0</v>
      </c>
      <c r="AC14" s="591">
        <v>0</v>
      </c>
      <c r="AD14" s="591">
        <v>0</v>
      </c>
      <c r="AE14" s="591">
        <v>0</v>
      </c>
      <c r="AF14" s="591">
        <v>0</v>
      </c>
      <c r="AG14" s="591">
        <v>0</v>
      </c>
      <c r="AH14" s="591">
        <v>0</v>
      </c>
      <c r="AI14" s="591">
        <v>0</v>
      </c>
      <c r="AJ14" s="591">
        <v>0</v>
      </c>
      <c r="AK14" s="591">
        <v>0</v>
      </c>
      <c r="AL14" s="591">
        <v>0</v>
      </c>
      <c r="AM14" s="591">
        <v>0</v>
      </c>
      <c r="AN14" s="591">
        <v>0</v>
      </c>
      <c r="AO14" s="591">
        <v>0</v>
      </c>
      <c r="AP14" s="591">
        <v>0</v>
      </c>
      <c r="AQ14" s="591">
        <v>0</v>
      </c>
      <c r="AR14" s="591">
        <v>0</v>
      </c>
      <c r="AS14" s="591">
        <v>0</v>
      </c>
      <c r="AT14" s="591">
        <v>0</v>
      </c>
      <c r="AU14" s="591">
        <v>0</v>
      </c>
      <c r="AV14" s="585">
        <f>SUM(Table7[[#This Row], [je45]]:Table7[[#This Row], [je56]])</f>
        <v>0</v>
      </c>
      <c r="AW14" s="591">
        <v>0</v>
      </c>
      <c r="AX14" s="591">
        <v>0</v>
      </c>
      <c r="AY14" s="591">
        <v>0</v>
      </c>
      <c r="AZ14" s="591">
        <v>0</v>
      </c>
      <c r="BA14" s="591">
        <v>0</v>
      </c>
      <c r="BB14" s="591">
        <v>0</v>
      </c>
      <c r="BC14" s="591">
        <v>0</v>
      </c>
      <c r="BD14" s="591">
        <v>0</v>
      </c>
      <c r="BE14" s="591">
        <v>0</v>
      </c>
      <c r="BF14" s="591">
        <v>0</v>
      </c>
      <c r="BG14" s="591">
        <v>0</v>
      </c>
      <c r="BH14" s="591">
        <v>0</v>
      </c>
      <c r="BI14" s="585">
        <f>SUM(Table7[[#This Row], [je58]]:Table7[[#This Row], [je61]])</f>
        <v>0</v>
      </c>
      <c r="BJ14" s="591">
        <v>0</v>
      </c>
      <c r="BK14" s="591">
        <v>0</v>
      </c>
      <c r="BL14" s="591">
        <v>0</v>
      </c>
      <c r="BM14" s="591">
        <v>0</v>
      </c>
      <c r="BN14" s="585">
        <f>SUM(Table7[[#This Row], [je63]]:Table7[[#This Row], [je74]])</f>
        <v>0</v>
      </c>
      <c r="BO14" s="592">
        <v>0</v>
      </c>
      <c r="BP14" s="592">
        <v>0</v>
      </c>
      <c r="BQ14" s="592">
        <v>0</v>
      </c>
      <c r="BR14" s="592">
        <v>0</v>
      </c>
      <c r="BS14" s="592">
        <v>0</v>
      </c>
      <c r="BT14" s="592">
        <v>0</v>
      </c>
      <c r="BU14" s="592">
        <v>0</v>
      </c>
      <c r="BV14" s="592">
        <v>0</v>
      </c>
      <c r="BW14" s="592">
        <v>0</v>
      </c>
      <c r="BX14" s="592">
        <v>0</v>
      </c>
      <c r="BY14" s="592">
        <v>0</v>
      </c>
      <c r="BZ14" s="592">
        <v>0</v>
      </c>
      <c r="CA14" s="585">
        <f>SUM(Table7[[#This Row], [je76]]:Table7[[#This Row], [je91]])</f>
        <v>0</v>
      </c>
      <c r="CB14" s="591">
        <v>0</v>
      </c>
      <c r="CC14" s="591">
        <v>0</v>
      </c>
      <c r="CD14" s="591">
        <v>0</v>
      </c>
      <c r="CE14" s="591">
        <v>0</v>
      </c>
      <c r="CF14" s="591">
        <v>0</v>
      </c>
      <c r="CG14" s="591">
        <v>0</v>
      </c>
      <c r="CH14" s="591">
        <v>0</v>
      </c>
      <c r="CI14" s="591">
        <v>0</v>
      </c>
      <c r="CJ14" s="591">
        <v>0</v>
      </c>
      <c r="CK14" s="591">
        <v>0</v>
      </c>
      <c r="CL14" s="591">
        <v>0</v>
      </c>
      <c r="CM14" s="591">
        <v>0</v>
      </c>
      <c r="CN14" s="591">
        <v>0</v>
      </c>
      <c r="CO14" s="591">
        <v>0</v>
      </c>
      <c r="CP14" s="591">
        <v>0</v>
      </c>
      <c r="CQ14" s="591">
        <v>0</v>
      </c>
      <c r="CR14" s="585">
        <f>SUM(Table7[[#This Row], [je93]]:Table7[[#This Row], [je94]])</f>
        <v>0</v>
      </c>
      <c r="CS14" s="591">
        <v>0</v>
      </c>
      <c r="CT14" s="591">
        <v>0</v>
      </c>
      <c r="CU14" s="585">
        <f>SUM(Table7[[#This Row], [je96]]:Table7[[#This Row], [je100]])</f>
        <v>0</v>
      </c>
      <c r="CV14" s="591">
        <v>0</v>
      </c>
      <c r="CW14" s="591">
        <v>0</v>
      </c>
      <c r="CX14" s="591">
        <v>0</v>
      </c>
      <c r="CY14" s="591">
        <v>0</v>
      </c>
      <c r="CZ14" s="591">
        <v>0</v>
      </c>
      <c r="DA14" s="585">
        <f>SUM(Table7[[#This Row], [je102]]:Table7[[#This Row], [je104]])</f>
        <v>0</v>
      </c>
      <c r="DB14" s="592">
        <v>0</v>
      </c>
      <c r="DC14" s="592">
        <v>0</v>
      </c>
      <c r="DD14" s="592">
        <v>0</v>
      </c>
      <c r="DE14" s="585">
        <f>SUM(Table7[[#This Row], [je106]]:Table7[[#This Row], [je110]])</f>
        <v>0</v>
      </c>
      <c r="DF14" s="591">
        <v>0</v>
      </c>
      <c r="DG14" s="591">
        <v>0</v>
      </c>
      <c r="DH14" s="591">
        <v>0</v>
      </c>
      <c r="DI14" s="591">
        <v>0</v>
      </c>
      <c r="DJ14" s="593">
        <v>0</v>
      </c>
    </row>
    <row customHeight="1" ht="22.5">
      <c r="A15" s="582" t="s">
        <v>294</v>
      </c>
      <c r="B15" s="584"/>
      <c r="C15" s="584"/>
      <c r="D15" s="584" t="s">
        <v>295</v>
      </c>
      <c r="E15" s="585">
        <f>Table7[[#This Row], [je2]]+Table7[[#This Row], [je16]]+Table7[[#This Row], [je44]]+Table7[[#This Row], [je57]]+Table7[[#This Row], [je75]]+Table7[[#This Row], [je92]]+Table7[[#This Row], [je95]]+Table7[[#This Row], [je101]]+Table7[[#This Row], [je105]]</f>
        <v>188615.49</v>
      </c>
      <c r="F15" s="585">
        <f>SUM(Table7[[#This Row], [je3]]:Table7[[#This Row], [je15]])</f>
        <v>188615.49</v>
      </c>
      <c r="G15" s="586">
        <f>G16</f>
        <v>0</v>
      </c>
      <c r="H15" s="586">
        <f>H16</f>
        <v>0</v>
      </c>
      <c r="I15" s="586">
        <f>I16</f>
        <v>0</v>
      </c>
      <c r="J15" s="586">
        <f>J16</f>
        <v>0</v>
      </c>
      <c r="K15" s="586">
        <f>K16</f>
        <v>0</v>
      </c>
      <c r="L15" s="586">
        <f>L16</f>
        <v>0</v>
      </c>
      <c r="M15" s="586">
        <f>M16</f>
        <v>0</v>
      </c>
      <c r="N15" s="586">
        <f>N16</f>
        <v>185423.49</v>
      </c>
      <c r="O15" s="586">
        <f>O16</f>
        <v>0</v>
      </c>
      <c r="P15" s="586">
        <f>P16</f>
        <v>3192</v>
      </c>
      <c r="Q15" s="586">
        <f>Q16</f>
        <v>0</v>
      </c>
      <c r="R15" s="586">
        <f>R16</f>
        <v>0</v>
      </c>
      <c r="S15" s="586">
        <f>S16</f>
        <v>0</v>
      </c>
      <c r="T15" s="585">
        <f>SUM(Table7[[#This Row], [je17]]:Table7[[#This Row], [je43]])</f>
        <v>0</v>
      </c>
      <c r="U15" s="586">
        <f>U16</f>
        <v>0</v>
      </c>
      <c r="V15" s="586">
        <f>V16</f>
        <v>0</v>
      </c>
      <c r="W15" s="586">
        <f>W16</f>
        <v>0</v>
      </c>
      <c r="X15" s="586">
        <f>X16</f>
        <v>0</v>
      </c>
      <c r="Y15" s="586">
        <f>Y16</f>
        <v>0</v>
      </c>
      <c r="Z15" s="586">
        <f>Z16</f>
        <v>0</v>
      </c>
      <c r="AA15" s="586">
        <f>AA16</f>
        <v>0</v>
      </c>
      <c r="AB15" s="586">
        <f>AB16</f>
        <v>0</v>
      </c>
      <c r="AC15" s="586">
        <f>AC16</f>
        <v>0</v>
      </c>
      <c r="AD15" s="586">
        <f>AD16</f>
        <v>0</v>
      </c>
      <c r="AE15" s="586">
        <f>AE16</f>
        <v>0</v>
      </c>
      <c r="AF15" s="586">
        <f>AF16</f>
        <v>0</v>
      </c>
      <c r="AG15" s="586">
        <f>AG16</f>
        <v>0</v>
      </c>
      <c r="AH15" s="586">
        <f>AH16</f>
        <v>0</v>
      </c>
      <c r="AI15" s="586">
        <f>AI16</f>
        <v>0</v>
      </c>
      <c r="AJ15" s="586">
        <f>AJ16</f>
        <v>0</v>
      </c>
      <c r="AK15" s="586">
        <f>AK16</f>
        <v>0</v>
      </c>
      <c r="AL15" s="586">
        <f>AL16</f>
        <v>0</v>
      </c>
      <c r="AM15" s="586">
        <f>AM16</f>
        <v>0</v>
      </c>
      <c r="AN15" s="586">
        <f>AN16</f>
        <v>0</v>
      </c>
      <c r="AO15" s="586">
        <f>AO16</f>
        <v>0</v>
      </c>
      <c r="AP15" s="586">
        <f>AP16</f>
        <v>0</v>
      </c>
      <c r="AQ15" s="586">
        <f>AQ16</f>
        <v>0</v>
      </c>
      <c r="AR15" s="586">
        <f>AR16</f>
        <v>0</v>
      </c>
      <c r="AS15" s="586">
        <f>AS16</f>
        <v>0</v>
      </c>
      <c r="AT15" s="586">
        <f>AT16</f>
        <v>0</v>
      </c>
      <c r="AU15" s="586">
        <f>AU16</f>
        <v>0</v>
      </c>
      <c r="AV15" s="585">
        <f>SUM(Table7[[#This Row], [je45]]:Table7[[#This Row], [je56]])</f>
        <v>0</v>
      </c>
      <c r="AW15" s="586">
        <f>AW16</f>
        <v>0</v>
      </c>
      <c r="AX15" s="586">
        <f>AX16</f>
        <v>0</v>
      </c>
      <c r="AY15" s="586">
        <f>AY16</f>
        <v>0</v>
      </c>
      <c r="AZ15" s="586">
        <f>AZ16</f>
        <v>0</v>
      </c>
      <c r="BA15" s="586">
        <f>BA16</f>
        <v>0</v>
      </c>
      <c r="BB15" s="586">
        <f>BB16</f>
        <v>0</v>
      </c>
      <c r="BC15" s="586">
        <f>BC16</f>
        <v>0</v>
      </c>
      <c r="BD15" s="586">
        <f>BD16</f>
        <v>0</v>
      </c>
      <c r="BE15" s="586">
        <f>BE16</f>
        <v>0</v>
      </c>
      <c r="BF15" s="586">
        <f>BF16</f>
        <v>0</v>
      </c>
      <c r="BG15" s="586">
        <f>BG16</f>
        <v>0</v>
      </c>
      <c r="BH15" s="586">
        <f>BH16</f>
        <v>0</v>
      </c>
      <c r="BI15" s="585">
        <f>SUM(Table7[[#This Row], [je58]]:Table7[[#This Row], [je61]])</f>
        <v>0</v>
      </c>
      <c r="BJ15" s="586">
        <f>BJ16</f>
        <v>0</v>
      </c>
      <c r="BK15" s="586">
        <f>BK16</f>
        <v>0</v>
      </c>
      <c r="BL15" s="586">
        <f>BL16</f>
        <v>0</v>
      </c>
      <c r="BM15" s="586">
        <f>BM16</f>
        <v>0</v>
      </c>
      <c r="BN15" s="585">
        <f>SUM(Table7[[#This Row], [je63]]:Table7[[#This Row], [je74]])</f>
        <v>0</v>
      </c>
      <c r="BO15" s="585">
        <f>BO16</f>
        <v>0</v>
      </c>
      <c r="BP15" s="585">
        <f>BP16</f>
        <v>0</v>
      </c>
      <c r="BQ15" s="585">
        <f>BQ16</f>
        <v>0</v>
      </c>
      <c r="BR15" s="585">
        <f>BR16</f>
        <v>0</v>
      </c>
      <c r="BS15" s="585">
        <f>BS16</f>
        <v>0</v>
      </c>
      <c r="BT15" s="585">
        <f>BT16</f>
        <v>0</v>
      </c>
      <c r="BU15" s="585">
        <f>BU16</f>
        <v>0</v>
      </c>
      <c r="BV15" s="585">
        <f>BV16</f>
        <v>0</v>
      </c>
      <c r="BW15" s="585">
        <f>BW16</f>
        <v>0</v>
      </c>
      <c r="BX15" s="585">
        <f>BX16</f>
        <v>0</v>
      </c>
      <c r="BY15" s="585">
        <f>BY16</f>
        <v>0</v>
      </c>
      <c r="BZ15" s="585">
        <f>BZ16</f>
        <v>0</v>
      </c>
      <c r="CA15" s="585">
        <f>SUM(Table7[[#This Row], [je76]]:Table7[[#This Row], [je91]])</f>
        <v>0</v>
      </c>
      <c r="CB15" s="586">
        <f>CB16</f>
        <v>0</v>
      </c>
      <c r="CC15" s="586">
        <f>CC16</f>
        <v>0</v>
      </c>
      <c r="CD15" s="586">
        <f>CD16</f>
        <v>0</v>
      </c>
      <c r="CE15" s="586">
        <f>CE16</f>
        <v>0</v>
      </c>
      <c r="CF15" s="586">
        <f>CF16</f>
        <v>0</v>
      </c>
      <c r="CG15" s="586">
        <f>CG16</f>
        <v>0</v>
      </c>
      <c r="CH15" s="586">
        <f>CH16</f>
        <v>0</v>
      </c>
      <c r="CI15" s="586">
        <f>CI16</f>
        <v>0</v>
      </c>
      <c r="CJ15" s="586">
        <f>CJ16</f>
        <v>0</v>
      </c>
      <c r="CK15" s="586">
        <f>CK16</f>
        <v>0</v>
      </c>
      <c r="CL15" s="586">
        <f>CL16</f>
        <v>0</v>
      </c>
      <c r="CM15" s="586">
        <f>CM16</f>
        <v>0</v>
      </c>
      <c r="CN15" s="586">
        <f>CN16</f>
        <v>0</v>
      </c>
      <c r="CO15" s="586">
        <f>CO16</f>
        <v>0</v>
      </c>
      <c r="CP15" s="586">
        <f>CP16</f>
        <v>0</v>
      </c>
      <c r="CQ15" s="586">
        <f>CQ16</f>
        <v>0</v>
      </c>
      <c r="CR15" s="585">
        <f>SUM(Table7[[#This Row], [je93]]:Table7[[#This Row], [je94]])</f>
        <v>0</v>
      </c>
      <c r="CS15" s="586">
        <f>CS16</f>
        <v>0</v>
      </c>
      <c r="CT15" s="586">
        <f>CT16</f>
        <v>0</v>
      </c>
      <c r="CU15" s="585">
        <f>SUM(Table7[[#This Row], [je96]]:Table7[[#This Row], [je100]])</f>
        <v>0</v>
      </c>
      <c r="CV15" s="586">
        <f>CV16</f>
        <v>0</v>
      </c>
      <c r="CW15" s="586">
        <f>CW16</f>
        <v>0</v>
      </c>
      <c r="CX15" s="586">
        <f>CX16</f>
        <v>0</v>
      </c>
      <c r="CY15" s="586">
        <f>CY16</f>
        <v>0</v>
      </c>
      <c r="CZ15" s="586">
        <f>CZ16</f>
        <v>0</v>
      </c>
      <c r="DA15" s="585">
        <f>SUM(Table7[[#This Row], [je102]]:Table7[[#This Row], [je104]])</f>
        <v>0</v>
      </c>
      <c r="DB15" s="585">
        <f>DB16</f>
        <v>0</v>
      </c>
      <c r="DC15" s="585">
        <f>DC16</f>
        <v>0</v>
      </c>
      <c r="DD15" s="585">
        <f>DD16</f>
        <v>0</v>
      </c>
      <c r="DE15" s="585">
        <f>SUM(Table7[[#This Row], [je106]]:Table7[[#This Row], [je110]])</f>
        <v>0</v>
      </c>
      <c r="DF15" s="586">
        <f>DF16</f>
        <v>0</v>
      </c>
      <c r="DG15" s="586">
        <f>DG16</f>
        <v>0</v>
      </c>
      <c r="DH15" s="586">
        <f>DH16</f>
        <v>0</v>
      </c>
      <c r="DI15" s="586">
        <f>DI16</f>
        <v>0</v>
      </c>
      <c r="DJ15" s="587">
        <f>DJ16</f>
        <v>0</v>
      </c>
    </row>
    <row customHeight="1" ht="22.5">
      <c r="A16" s="582" t="s">
        <v>296</v>
      </c>
      <c r="B16" s="584"/>
      <c r="C16" s="584"/>
      <c r="D16" s="584" t="s">
        <v>297</v>
      </c>
      <c r="E16" s="585">
        <f>Table7[[#This Row], [je2]]+Table7[[#This Row], [je16]]+Table7[[#This Row], [je44]]+Table7[[#This Row], [je57]]+Table7[[#This Row], [je75]]+Table7[[#This Row], [je92]]+Table7[[#This Row], [je95]]+Table7[[#This Row], [je101]]+Table7[[#This Row], [je105]]</f>
        <v>188615.49</v>
      </c>
      <c r="F16" s="585">
        <f>SUM(Table7[[#This Row], [je3]]:Table7[[#This Row], [je15]])</f>
        <v>188615.49</v>
      </c>
      <c r="G16" s="586">
        <f>G17+G18</f>
        <v>0</v>
      </c>
      <c r="H16" s="586">
        <f>H17+H18</f>
        <v>0</v>
      </c>
      <c r="I16" s="586">
        <f>I17+I18</f>
        <v>0</v>
      </c>
      <c r="J16" s="586">
        <f>J17+J18</f>
        <v>0</v>
      </c>
      <c r="K16" s="586">
        <f>K17+K18</f>
        <v>0</v>
      </c>
      <c r="L16" s="586">
        <f>L17+L18</f>
        <v>0</v>
      </c>
      <c r="M16" s="586">
        <f>M17+M18</f>
        <v>0</v>
      </c>
      <c r="N16" s="586">
        <f>N17+N18</f>
        <v>185423.49</v>
      </c>
      <c r="O16" s="586">
        <f>O17+O18</f>
        <v>0</v>
      </c>
      <c r="P16" s="586">
        <f>P17+P18</f>
        <v>3192</v>
      </c>
      <c r="Q16" s="586">
        <f>Q17+Q18</f>
        <v>0</v>
      </c>
      <c r="R16" s="586">
        <f>R17+R18</f>
        <v>0</v>
      </c>
      <c r="S16" s="586">
        <f>S17+S18</f>
        <v>0</v>
      </c>
      <c r="T16" s="585">
        <f>SUM(Table7[[#This Row], [je17]]:Table7[[#This Row], [je43]])</f>
        <v>0</v>
      </c>
      <c r="U16" s="586">
        <f>U17+U18</f>
        <v>0</v>
      </c>
      <c r="V16" s="586">
        <f>V17+V18</f>
        <v>0</v>
      </c>
      <c r="W16" s="586">
        <f>W17+W18</f>
        <v>0</v>
      </c>
      <c r="X16" s="586">
        <f>X17+X18</f>
        <v>0</v>
      </c>
      <c r="Y16" s="586">
        <f>Y17+Y18</f>
        <v>0</v>
      </c>
      <c r="Z16" s="586">
        <f>Z17+Z18</f>
        <v>0</v>
      </c>
      <c r="AA16" s="586">
        <f>AA17+AA18</f>
        <v>0</v>
      </c>
      <c r="AB16" s="586">
        <f>AB17+AB18</f>
        <v>0</v>
      </c>
      <c r="AC16" s="586">
        <f>AC17+AC18</f>
        <v>0</v>
      </c>
      <c r="AD16" s="586">
        <f>AD17+AD18</f>
        <v>0</v>
      </c>
      <c r="AE16" s="586">
        <f>AE17+AE18</f>
        <v>0</v>
      </c>
      <c r="AF16" s="586">
        <f>AF17+AF18</f>
        <v>0</v>
      </c>
      <c r="AG16" s="586">
        <f>AG17+AG18</f>
        <v>0</v>
      </c>
      <c r="AH16" s="586">
        <f>AH17+AH18</f>
        <v>0</v>
      </c>
      <c r="AI16" s="586">
        <f>AI17+AI18</f>
        <v>0</v>
      </c>
      <c r="AJ16" s="586">
        <f>AJ17+AJ18</f>
        <v>0</v>
      </c>
      <c r="AK16" s="586">
        <f>AK17+AK18</f>
        <v>0</v>
      </c>
      <c r="AL16" s="586">
        <f>AL17+AL18</f>
        <v>0</v>
      </c>
      <c r="AM16" s="586">
        <f>AM17+AM18</f>
        <v>0</v>
      </c>
      <c r="AN16" s="586">
        <f>AN17+AN18</f>
        <v>0</v>
      </c>
      <c r="AO16" s="586">
        <f>AO17+AO18</f>
        <v>0</v>
      </c>
      <c r="AP16" s="586">
        <f>AP17+AP18</f>
        <v>0</v>
      </c>
      <c r="AQ16" s="586">
        <f>AQ17+AQ18</f>
        <v>0</v>
      </c>
      <c r="AR16" s="586">
        <f>AR17+AR18</f>
        <v>0</v>
      </c>
      <c r="AS16" s="586">
        <f>AS17+AS18</f>
        <v>0</v>
      </c>
      <c r="AT16" s="586">
        <f>AT17+AT18</f>
        <v>0</v>
      </c>
      <c r="AU16" s="586">
        <f>AU17+AU18</f>
        <v>0</v>
      </c>
      <c r="AV16" s="585">
        <f>SUM(Table7[[#This Row], [je45]]:Table7[[#This Row], [je56]])</f>
        <v>0</v>
      </c>
      <c r="AW16" s="586">
        <f>AW17+AW18</f>
        <v>0</v>
      </c>
      <c r="AX16" s="586">
        <f>AX17+AX18</f>
        <v>0</v>
      </c>
      <c r="AY16" s="586">
        <f>AY17+AY18</f>
        <v>0</v>
      </c>
      <c r="AZ16" s="586">
        <f>AZ17+AZ18</f>
        <v>0</v>
      </c>
      <c r="BA16" s="586">
        <f>BA17+BA18</f>
        <v>0</v>
      </c>
      <c r="BB16" s="586">
        <f>BB17+BB18</f>
        <v>0</v>
      </c>
      <c r="BC16" s="586">
        <f>BC17+BC18</f>
        <v>0</v>
      </c>
      <c r="BD16" s="586">
        <f>BD17+BD18</f>
        <v>0</v>
      </c>
      <c r="BE16" s="586">
        <f>BE17+BE18</f>
        <v>0</v>
      </c>
      <c r="BF16" s="586">
        <f>BF17+BF18</f>
        <v>0</v>
      </c>
      <c r="BG16" s="586">
        <f>BG17+BG18</f>
        <v>0</v>
      </c>
      <c r="BH16" s="586">
        <f>BH17+BH18</f>
        <v>0</v>
      </c>
      <c r="BI16" s="585">
        <f>SUM(Table7[[#This Row], [je58]]:Table7[[#This Row], [je61]])</f>
        <v>0</v>
      </c>
      <c r="BJ16" s="586">
        <f>BJ17+BJ18</f>
        <v>0</v>
      </c>
      <c r="BK16" s="586">
        <f>BK17+BK18</f>
        <v>0</v>
      </c>
      <c r="BL16" s="586">
        <f>BL17+BL18</f>
        <v>0</v>
      </c>
      <c r="BM16" s="586">
        <f>BM17+BM18</f>
        <v>0</v>
      </c>
      <c r="BN16" s="585">
        <f>SUM(Table7[[#This Row], [je63]]:Table7[[#This Row], [je74]])</f>
        <v>0</v>
      </c>
      <c r="BO16" s="585">
        <f>BO17+BO18</f>
        <v>0</v>
      </c>
      <c r="BP16" s="585">
        <f>BP17+BP18</f>
        <v>0</v>
      </c>
      <c r="BQ16" s="585">
        <f>BQ17+BQ18</f>
        <v>0</v>
      </c>
      <c r="BR16" s="585">
        <f>BR17+BR18</f>
        <v>0</v>
      </c>
      <c r="BS16" s="585">
        <f>BS17+BS18</f>
        <v>0</v>
      </c>
      <c r="BT16" s="585">
        <f>BT17+BT18</f>
        <v>0</v>
      </c>
      <c r="BU16" s="585">
        <f>BU17+BU18</f>
        <v>0</v>
      </c>
      <c r="BV16" s="585">
        <f>BV17+BV18</f>
        <v>0</v>
      </c>
      <c r="BW16" s="585">
        <f>BW17+BW18</f>
        <v>0</v>
      </c>
      <c r="BX16" s="585">
        <f>BX17+BX18</f>
        <v>0</v>
      </c>
      <c r="BY16" s="585">
        <f>BY17+BY18</f>
        <v>0</v>
      </c>
      <c r="BZ16" s="585">
        <f>BZ17+BZ18</f>
        <v>0</v>
      </c>
      <c r="CA16" s="585">
        <f>SUM(Table7[[#This Row], [je76]]:Table7[[#This Row], [je91]])</f>
        <v>0</v>
      </c>
      <c r="CB16" s="586">
        <f>CB17+CB18</f>
        <v>0</v>
      </c>
      <c r="CC16" s="586">
        <f>CC17+CC18</f>
        <v>0</v>
      </c>
      <c r="CD16" s="586">
        <f>CD17+CD18</f>
        <v>0</v>
      </c>
      <c r="CE16" s="586">
        <f>CE17+CE18</f>
        <v>0</v>
      </c>
      <c r="CF16" s="586">
        <f>CF17+CF18</f>
        <v>0</v>
      </c>
      <c r="CG16" s="586">
        <f>CG17+CG18</f>
        <v>0</v>
      </c>
      <c r="CH16" s="586">
        <f>CH17+CH18</f>
        <v>0</v>
      </c>
      <c r="CI16" s="586">
        <f>CI17+CI18</f>
        <v>0</v>
      </c>
      <c r="CJ16" s="586">
        <f>CJ17+CJ18</f>
        <v>0</v>
      </c>
      <c r="CK16" s="586">
        <f>CK17+CK18</f>
        <v>0</v>
      </c>
      <c r="CL16" s="586">
        <f>CL17+CL18</f>
        <v>0</v>
      </c>
      <c r="CM16" s="586">
        <f>CM17+CM18</f>
        <v>0</v>
      </c>
      <c r="CN16" s="586">
        <f>CN17+CN18</f>
        <v>0</v>
      </c>
      <c r="CO16" s="586">
        <f>CO17+CO18</f>
        <v>0</v>
      </c>
      <c r="CP16" s="586">
        <f>CP17+CP18</f>
        <v>0</v>
      </c>
      <c r="CQ16" s="586">
        <f>CQ17+CQ18</f>
        <v>0</v>
      </c>
      <c r="CR16" s="585">
        <f>SUM(Table7[[#This Row], [je93]]:Table7[[#This Row], [je94]])</f>
        <v>0</v>
      </c>
      <c r="CS16" s="586">
        <f>CS17+CS18</f>
        <v>0</v>
      </c>
      <c r="CT16" s="586">
        <f>CT17+CT18</f>
        <v>0</v>
      </c>
      <c r="CU16" s="585">
        <f>SUM(Table7[[#This Row], [je96]]:Table7[[#This Row], [je100]])</f>
        <v>0</v>
      </c>
      <c r="CV16" s="586">
        <f>CV17+CV18</f>
        <v>0</v>
      </c>
      <c r="CW16" s="586">
        <f>CW17+CW18</f>
        <v>0</v>
      </c>
      <c r="CX16" s="586">
        <f>CX17+CX18</f>
        <v>0</v>
      </c>
      <c r="CY16" s="586">
        <f>CY17+CY18</f>
        <v>0</v>
      </c>
      <c r="CZ16" s="586">
        <f>CZ17+CZ18</f>
        <v>0</v>
      </c>
      <c r="DA16" s="585">
        <f>SUM(Table7[[#This Row], [je102]]:Table7[[#This Row], [je104]])</f>
        <v>0</v>
      </c>
      <c r="DB16" s="585">
        <f>DB17+DB18</f>
        <v>0</v>
      </c>
      <c r="DC16" s="585">
        <f>DC17+DC18</f>
        <v>0</v>
      </c>
      <c r="DD16" s="585">
        <f>DD17+DD18</f>
        <v>0</v>
      </c>
      <c r="DE16" s="585">
        <f>SUM(Table7[[#This Row], [je106]]:Table7[[#This Row], [je110]])</f>
        <v>0</v>
      </c>
      <c r="DF16" s="586">
        <f>DF17+DF18</f>
        <v>0</v>
      </c>
      <c r="DG16" s="586">
        <f>DG17+DG18</f>
        <v>0</v>
      </c>
      <c r="DH16" s="586">
        <f>DH17+DH18</f>
        <v>0</v>
      </c>
      <c r="DI16" s="586">
        <f>DI17+DI18</f>
        <v>0</v>
      </c>
      <c r="DJ16" s="587">
        <f>DJ17+DJ18</f>
        <v>0</v>
      </c>
    </row>
    <row customHeight="1" ht="22.5">
      <c r="A17" s="588" t="s">
        <v>298</v>
      </c>
      <c r="B17" s="590"/>
      <c r="C17" s="590"/>
      <c r="D17" s="590" t="s">
        <v>299</v>
      </c>
      <c r="E17" s="585">
        <f>Table7[[#This Row], [je2]]+Table7[[#This Row], [je16]]+Table7[[#This Row], [je44]]+Table7[[#This Row], [je57]]+Table7[[#This Row], [je75]]+Table7[[#This Row], [je92]]+Table7[[#This Row], [je95]]+Table7[[#This Row], [je101]]+Table7[[#This Row], [je105]]</f>
        <v>185423.49</v>
      </c>
      <c r="F17" s="585">
        <f>SUM(Table7[[#This Row], [je3]]:Table7[[#This Row], [je15]])</f>
        <v>185423.49</v>
      </c>
      <c r="G17" s="591">
        <v>0</v>
      </c>
      <c r="H17" s="591">
        <v>0</v>
      </c>
      <c r="I17" s="591">
        <v>0</v>
      </c>
      <c r="J17" s="591">
        <v>0</v>
      </c>
      <c r="K17" s="591">
        <v>0</v>
      </c>
      <c r="L17" s="591">
        <v>0</v>
      </c>
      <c r="M17" s="591">
        <v>0</v>
      </c>
      <c r="N17" s="591">
        <v>185423.49</v>
      </c>
      <c r="O17" s="591">
        <v>0</v>
      </c>
      <c r="P17" s="591">
        <v>0</v>
      </c>
      <c r="Q17" s="591">
        <v>0</v>
      </c>
      <c r="R17" s="591">
        <v>0</v>
      </c>
      <c r="S17" s="591">
        <v>0</v>
      </c>
      <c r="T17" s="585">
        <f>SUM(Table7[[#This Row], [je17]]:Table7[[#This Row], [je43]])</f>
        <v>0</v>
      </c>
      <c r="U17" s="591">
        <v>0</v>
      </c>
      <c r="V17" s="591">
        <v>0</v>
      </c>
      <c r="W17" s="591">
        <v>0</v>
      </c>
      <c r="X17" s="591">
        <v>0</v>
      </c>
      <c r="Y17" s="591">
        <v>0</v>
      </c>
      <c r="Z17" s="591">
        <v>0</v>
      </c>
      <c r="AA17" s="591">
        <v>0</v>
      </c>
      <c r="AB17" s="591">
        <v>0</v>
      </c>
      <c r="AC17" s="591">
        <v>0</v>
      </c>
      <c r="AD17" s="591">
        <v>0</v>
      </c>
      <c r="AE17" s="591">
        <v>0</v>
      </c>
      <c r="AF17" s="591">
        <v>0</v>
      </c>
      <c r="AG17" s="591">
        <v>0</v>
      </c>
      <c r="AH17" s="591">
        <v>0</v>
      </c>
      <c r="AI17" s="591">
        <v>0</v>
      </c>
      <c r="AJ17" s="591">
        <v>0</v>
      </c>
      <c r="AK17" s="591">
        <v>0</v>
      </c>
      <c r="AL17" s="591">
        <v>0</v>
      </c>
      <c r="AM17" s="591">
        <v>0</v>
      </c>
      <c r="AN17" s="591">
        <v>0</v>
      </c>
      <c r="AO17" s="591">
        <v>0</v>
      </c>
      <c r="AP17" s="591">
        <v>0</v>
      </c>
      <c r="AQ17" s="591">
        <v>0</v>
      </c>
      <c r="AR17" s="591">
        <v>0</v>
      </c>
      <c r="AS17" s="591">
        <v>0</v>
      </c>
      <c r="AT17" s="591">
        <v>0</v>
      </c>
      <c r="AU17" s="591">
        <v>0</v>
      </c>
      <c r="AV17" s="585">
        <f>SUM(Table7[[#This Row], [je45]]:Table7[[#This Row], [je56]])</f>
        <v>0</v>
      </c>
      <c r="AW17" s="591">
        <v>0</v>
      </c>
      <c r="AX17" s="591">
        <v>0</v>
      </c>
      <c r="AY17" s="591">
        <v>0</v>
      </c>
      <c r="AZ17" s="591">
        <v>0</v>
      </c>
      <c r="BA17" s="591">
        <v>0</v>
      </c>
      <c r="BB17" s="591">
        <v>0</v>
      </c>
      <c r="BC17" s="591">
        <v>0</v>
      </c>
      <c r="BD17" s="591">
        <v>0</v>
      </c>
      <c r="BE17" s="591">
        <v>0</v>
      </c>
      <c r="BF17" s="591">
        <v>0</v>
      </c>
      <c r="BG17" s="591">
        <v>0</v>
      </c>
      <c r="BH17" s="591">
        <v>0</v>
      </c>
      <c r="BI17" s="585">
        <f>SUM(Table7[[#This Row], [je58]]:Table7[[#This Row], [je61]])</f>
        <v>0</v>
      </c>
      <c r="BJ17" s="591">
        <v>0</v>
      </c>
      <c r="BK17" s="591">
        <v>0</v>
      </c>
      <c r="BL17" s="591">
        <v>0</v>
      </c>
      <c r="BM17" s="591">
        <v>0</v>
      </c>
      <c r="BN17" s="585">
        <f>SUM(Table7[[#This Row], [je63]]:Table7[[#This Row], [je74]])</f>
        <v>0</v>
      </c>
      <c r="BO17" s="592">
        <v>0</v>
      </c>
      <c r="BP17" s="592">
        <v>0</v>
      </c>
      <c r="BQ17" s="592">
        <v>0</v>
      </c>
      <c r="BR17" s="592">
        <v>0</v>
      </c>
      <c r="BS17" s="592">
        <v>0</v>
      </c>
      <c r="BT17" s="592">
        <v>0</v>
      </c>
      <c r="BU17" s="592">
        <v>0</v>
      </c>
      <c r="BV17" s="592">
        <v>0</v>
      </c>
      <c r="BW17" s="592">
        <v>0</v>
      </c>
      <c r="BX17" s="592">
        <v>0</v>
      </c>
      <c r="BY17" s="592">
        <v>0</v>
      </c>
      <c r="BZ17" s="592">
        <v>0</v>
      </c>
      <c r="CA17" s="585">
        <f>SUM(Table7[[#This Row], [je76]]:Table7[[#This Row], [je91]])</f>
        <v>0</v>
      </c>
      <c r="CB17" s="591">
        <v>0</v>
      </c>
      <c r="CC17" s="591">
        <v>0</v>
      </c>
      <c r="CD17" s="591">
        <v>0</v>
      </c>
      <c r="CE17" s="591">
        <v>0</v>
      </c>
      <c r="CF17" s="591">
        <v>0</v>
      </c>
      <c r="CG17" s="591">
        <v>0</v>
      </c>
      <c r="CH17" s="591">
        <v>0</v>
      </c>
      <c r="CI17" s="591">
        <v>0</v>
      </c>
      <c r="CJ17" s="591">
        <v>0</v>
      </c>
      <c r="CK17" s="591">
        <v>0</v>
      </c>
      <c r="CL17" s="591">
        <v>0</v>
      </c>
      <c r="CM17" s="591">
        <v>0</v>
      </c>
      <c r="CN17" s="591">
        <v>0</v>
      </c>
      <c r="CO17" s="591">
        <v>0</v>
      </c>
      <c r="CP17" s="591">
        <v>0</v>
      </c>
      <c r="CQ17" s="591">
        <v>0</v>
      </c>
      <c r="CR17" s="585">
        <f>SUM(Table7[[#This Row], [je93]]:Table7[[#This Row], [je94]])</f>
        <v>0</v>
      </c>
      <c r="CS17" s="591">
        <v>0</v>
      </c>
      <c r="CT17" s="591">
        <v>0</v>
      </c>
      <c r="CU17" s="585">
        <f>SUM(Table7[[#This Row], [je96]]:Table7[[#This Row], [je100]])</f>
        <v>0</v>
      </c>
      <c r="CV17" s="591">
        <v>0</v>
      </c>
      <c r="CW17" s="591">
        <v>0</v>
      </c>
      <c r="CX17" s="591">
        <v>0</v>
      </c>
      <c r="CY17" s="591">
        <v>0</v>
      </c>
      <c r="CZ17" s="591">
        <v>0</v>
      </c>
      <c r="DA17" s="585">
        <f>SUM(Table7[[#This Row], [je102]]:Table7[[#This Row], [je104]])</f>
        <v>0</v>
      </c>
      <c r="DB17" s="592">
        <v>0</v>
      </c>
      <c r="DC17" s="592">
        <v>0</v>
      </c>
      <c r="DD17" s="592">
        <v>0</v>
      </c>
      <c r="DE17" s="585">
        <f>SUM(Table7[[#This Row], [je106]]:Table7[[#This Row], [je110]])</f>
        <v>0</v>
      </c>
      <c r="DF17" s="591">
        <v>0</v>
      </c>
      <c r="DG17" s="591">
        <v>0</v>
      </c>
      <c r="DH17" s="591">
        <v>0</v>
      </c>
      <c r="DI17" s="591">
        <v>0</v>
      </c>
      <c r="DJ17" s="593">
        <v>0</v>
      </c>
    </row>
    <row customHeight="1" ht="22.5">
      <c r="A18" s="588" t="s">
        <v>300</v>
      </c>
      <c r="B18" s="590"/>
      <c r="C18" s="590"/>
      <c r="D18" s="590" t="s">
        <v>301</v>
      </c>
      <c r="E18" s="585">
        <f>Table7[[#This Row], [je2]]+Table7[[#This Row], [je16]]+Table7[[#This Row], [je44]]+Table7[[#This Row], [je57]]+Table7[[#This Row], [je75]]+Table7[[#This Row], [je92]]+Table7[[#This Row], [je95]]+Table7[[#This Row], [je101]]+Table7[[#This Row], [je105]]</f>
        <v>3192</v>
      </c>
      <c r="F18" s="585">
        <f>SUM(Table7[[#This Row], [je3]]:Table7[[#This Row], [je15]])</f>
        <v>3192</v>
      </c>
      <c r="G18" s="591">
        <v>0</v>
      </c>
      <c r="H18" s="591">
        <v>0</v>
      </c>
      <c r="I18" s="591">
        <v>0</v>
      </c>
      <c r="J18" s="591">
        <v>0</v>
      </c>
      <c r="K18" s="591">
        <v>0</v>
      </c>
      <c r="L18" s="591">
        <v>0</v>
      </c>
      <c r="M18" s="591">
        <v>0</v>
      </c>
      <c r="N18" s="591">
        <v>0</v>
      </c>
      <c r="O18" s="591">
        <v>0</v>
      </c>
      <c r="P18" s="591">
        <v>3192</v>
      </c>
      <c r="Q18" s="591">
        <v>0</v>
      </c>
      <c r="R18" s="591">
        <v>0</v>
      </c>
      <c r="S18" s="591">
        <v>0</v>
      </c>
      <c r="T18" s="585">
        <f>SUM(Table7[[#This Row], [je17]]:Table7[[#This Row], [je43]])</f>
        <v>0</v>
      </c>
      <c r="U18" s="591">
        <v>0</v>
      </c>
      <c r="V18" s="591">
        <v>0</v>
      </c>
      <c r="W18" s="591">
        <v>0</v>
      </c>
      <c r="X18" s="591">
        <v>0</v>
      </c>
      <c r="Y18" s="591">
        <v>0</v>
      </c>
      <c r="Z18" s="591">
        <v>0</v>
      </c>
      <c r="AA18" s="591">
        <v>0</v>
      </c>
      <c r="AB18" s="591">
        <v>0</v>
      </c>
      <c r="AC18" s="591">
        <v>0</v>
      </c>
      <c r="AD18" s="591">
        <v>0</v>
      </c>
      <c r="AE18" s="591">
        <v>0</v>
      </c>
      <c r="AF18" s="591">
        <v>0</v>
      </c>
      <c r="AG18" s="591">
        <v>0</v>
      </c>
      <c r="AH18" s="591">
        <v>0</v>
      </c>
      <c r="AI18" s="591">
        <v>0</v>
      </c>
      <c r="AJ18" s="591">
        <v>0</v>
      </c>
      <c r="AK18" s="591">
        <v>0</v>
      </c>
      <c r="AL18" s="591">
        <v>0</v>
      </c>
      <c r="AM18" s="591">
        <v>0</v>
      </c>
      <c r="AN18" s="591">
        <v>0</v>
      </c>
      <c r="AO18" s="591">
        <v>0</v>
      </c>
      <c r="AP18" s="591">
        <v>0</v>
      </c>
      <c r="AQ18" s="591">
        <v>0</v>
      </c>
      <c r="AR18" s="591">
        <v>0</v>
      </c>
      <c r="AS18" s="591">
        <v>0</v>
      </c>
      <c r="AT18" s="591">
        <v>0</v>
      </c>
      <c r="AU18" s="591">
        <v>0</v>
      </c>
      <c r="AV18" s="585">
        <f>SUM(Table7[[#This Row], [je45]]:Table7[[#This Row], [je56]])</f>
        <v>0</v>
      </c>
      <c r="AW18" s="591">
        <v>0</v>
      </c>
      <c r="AX18" s="591">
        <v>0</v>
      </c>
      <c r="AY18" s="591">
        <v>0</v>
      </c>
      <c r="AZ18" s="591">
        <v>0</v>
      </c>
      <c r="BA18" s="591">
        <v>0</v>
      </c>
      <c r="BB18" s="591">
        <v>0</v>
      </c>
      <c r="BC18" s="591">
        <v>0</v>
      </c>
      <c r="BD18" s="591">
        <v>0</v>
      </c>
      <c r="BE18" s="591">
        <v>0</v>
      </c>
      <c r="BF18" s="591">
        <v>0</v>
      </c>
      <c r="BG18" s="591">
        <v>0</v>
      </c>
      <c r="BH18" s="591">
        <v>0</v>
      </c>
      <c r="BI18" s="585">
        <f>SUM(Table7[[#This Row], [je58]]:Table7[[#This Row], [je61]])</f>
        <v>0</v>
      </c>
      <c r="BJ18" s="591">
        <v>0</v>
      </c>
      <c r="BK18" s="591">
        <v>0</v>
      </c>
      <c r="BL18" s="591">
        <v>0</v>
      </c>
      <c r="BM18" s="591">
        <v>0</v>
      </c>
      <c r="BN18" s="585">
        <f>SUM(Table7[[#This Row], [je63]]:Table7[[#This Row], [je74]])</f>
        <v>0</v>
      </c>
      <c r="BO18" s="592">
        <v>0</v>
      </c>
      <c r="BP18" s="592">
        <v>0</v>
      </c>
      <c r="BQ18" s="592">
        <v>0</v>
      </c>
      <c r="BR18" s="592">
        <v>0</v>
      </c>
      <c r="BS18" s="592">
        <v>0</v>
      </c>
      <c r="BT18" s="592">
        <v>0</v>
      </c>
      <c r="BU18" s="592">
        <v>0</v>
      </c>
      <c r="BV18" s="592">
        <v>0</v>
      </c>
      <c r="BW18" s="592">
        <v>0</v>
      </c>
      <c r="BX18" s="592">
        <v>0</v>
      </c>
      <c r="BY18" s="592">
        <v>0</v>
      </c>
      <c r="BZ18" s="592">
        <v>0</v>
      </c>
      <c r="CA18" s="585">
        <f>SUM(Table7[[#This Row], [je76]]:Table7[[#This Row], [je91]])</f>
        <v>0</v>
      </c>
      <c r="CB18" s="591">
        <v>0</v>
      </c>
      <c r="CC18" s="591">
        <v>0</v>
      </c>
      <c r="CD18" s="591">
        <v>0</v>
      </c>
      <c r="CE18" s="591">
        <v>0</v>
      </c>
      <c r="CF18" s="591">
        <v>0</v>
      </c>
      <c r="CG18" s="591">
        <v>0</v>
      </c>
      <c r="CH18" s="591">
        <v>0</v>
      </c>
      <c r="CI18" s="591">
        <v>0</v>
      </c>
      <c r="CJ18" s="591">
        <v>0</v>
      </c>
      <c r="CK18" s="591">
        <v>0</v>
      </c>
      <c r="CL18" s="591">
        <v>0</v>
      </c>
      <c r="CM18" s="591">
        <v>0</v>
      </c>
      <c r="CN18" s="591">
        <v>0</v>
      </c>
      <c r="CO18" s="591">
        <v>0</v>
      </c>
      <c r="CP18" s="591">
        <v>0</v>
      </c>
      <c r="CQ18" s="591">
        <v>0</v>
      </c>
      <c r="CR18" s="585">
        <f>SUM(Table7[[#This Row], [je93]]:Table7[[#This Row], [je94]])</f>
        <v>0</v>
      </c>
      <c r="CS18" s="591">
        <v>0</v>
      </c>
      <c r="CT18" s="591">
        <v>0</v>
      </c>
      <c r="CU18" s="585">
        <f>SUM(Table7[[#This Row], [je96]]:Table7[[#This Row], [je100]])</f>
        <v>0</v>
      </c>
      <c r="CV18" s="591">
        <v>0</v>
      </c>
      <c r="CW18" s="591">
        <v>0</v>
      </c>
      <c r="CX18" s="591">
        <v>0</v>
      </c>
      <c r="CY18" s="591">
        <v>0</v>
      </c>
      <c r="CZ18" s="591">
        <v>0</v>
      </c>
      <c r="DA18" s="585">
        <f>SUM(Table7[[#This Row], [je102]]:Table7[[#This Row], [je104]])</f>
        <v>0</v>
      </c>
      <c r="DB18" s="592">
        <v>0</v>
      </c>
      <c r="DC18" s="592">
        <v>0</v>
      </c>
      <c r="DD18" s="592">
        <v>0</v>
      </c>
      <c r="DE18" s="585">
        <f>SUM(Table7[[#This Row], [je106]]:Table7[[#This Row], [je110]])</f>
        <v>0</v>
      </c>
      <c r="DF18" s="591">
        <v>0</v>
      </c>
      <c r="DG18" s="591">
        <v>0</v>
      </c>
      <c r="DH18" s="591">
        <v>0</v>
      </c>
      <c r="DI18" s="591">
        <v>0</v>
      </c>
      <c r="DJ18" s="593">
        <v>0</v>
      </c>
    </row>
    <row customHeight="1" ht="22.5">
      <c r="A19" s="582" t="s">
        <v>316</v>
      </c>
      <c r="B19" s="584"/>
      <c r="C19" s="584"/>
      <c r="D19" s="584" t="s">
        <v>317</v>
      </c>
      <c r="E19" s="585">
        <f>Table7[[#This Row], [je2]]+Table7[[#This Row], [je16]]+Table7[[#This Row], [je44]]+Table7[[#This Row], [je57]]+Table7[[#This Row], [je75]]+Table7[[#This Row], [je92]]+Table7[[#This Row], [je95]]+Table7[[#This Row], [je101]]+Table7[[#This Row], [je105]]</f>
        <v>341978.93</v>
      </c>
      <c r="F19" s="585">
        <f>SUM(Table7[[#This Row], [je3]]:Table7[[#This Row], [je15]])</f>
        <v>341978.93</v>
      </c>
      <c r="G19" s="586">
        <f>G20</f>
        <v>0</v>
      </c>
      <c r="H19" s="586">
        <f>H20</f>
        <v>0</v>
      </c>
      <c r="I19" s="586">
        <f>I20</f>
        <v>0</v>
      </c>
      <c r="J19" s="586">
        <f>J20</f>
        <v>0</v>
      </c>
      <c r="K19" s="586">
        <f>K20</f>
        <v>0</v>
      </c>
      <c r="L19" s="586">
        <f>L20</f>
        <v>0</v>
      </c>
      <c r="M19" s="586">
        <f>M20</f>
        <v>0</v>
      </c>
      <c r="N19" s="586">
        <f>N20</f>
        <v>0</v>
      </c>
      <c r="O19" s="586">
        <f>O20</f>
        <v>0</v>
      </c>
      <c r="P19" s="586">
        <f>P20</f>
        <v>0</v>
      </c>
      <c r="Q19" s="586">
        <f>Q20</f>
        <v>341978.93</v>
      </c>
      <c r="R19" s="586">
        <f>R20</f>
        <v>0</v>
      </c>
      <c r="S19" s="586">
        <f>S20</f>
        <v>0</v>
      </c>
      <c r="T19" s="585">
        <f>SUM(Table7[[#This Row], [je17]]:Table7[[#This Row], [je43]])</f>
        <v>0</v>
      </c>
      <c r="U19" s="586">
        <f>U20</f>
        <v>0</v>
      </c>
      <c r="V19" s="586">
        <f>V20</f>
        <v>0</v>
      </c>
      <c r="W19" s="586">
        <f>W20</f>
        <v>0</v>
      </c>
      <c r="X19" s="586">
        <f>X20</f>
        <v>0</v>
      </c>
      <c r="Y19" s="586">
        <f>Y20</f>
        <v>0</v>
      </c>
      <c r="Z19" s="586">
        <f>Z20</f>
        <v>0</v>
      </c>
      <c r="AA19" s="586">
        <f>AA20</f>
        <v>0</v>
      </c>
      <c r="AB19" s="586">
        <f>AB20</f>
        <v>0</v>
      </c>
      <c r="AC19" s="586">
        <f>AC20</f>
        <v>0</v>
      </c>
      <c r="AD19" s="586">
        <f>AD20</f>
        <v>0</v>
      </c>
      <c r="AE19" s="586">
        <f>AE20</f>
        <v>0</v>
      </c>
      <c r="AF19" s="586">
        <f>AF20</f>
        <v>0</v>
      </c>
      <c r="AG19" s="586">
        <f>AG20</f>
        <v>0</v>
      </c>
      <c r="AH19" s="586">
        <f>AH20</f>
        <v>0</v>
      </c>
      <c r="AI19" s="586">
        <f>AI20</f>
        <v>0</v>
      </c>
      <c r="AJ19" s="586">
        <f>AJ20</f>
        <v>0</v>
      </c>
      <c r="AK19" s="586">
        <f>AK20</f>
        <v>0</v>
      </c>
      <c r="AL19" s="586">
        <f>AL20</f>
        <v>0</v>
      </c>
      <c r="AM19" s="586">
        <f>AM20</f>
        <v>0</v>
      </c>
      <c r="AN19" s="586">
        <f>AN20</f>
        <v>0</v>
      </c>
      <c r="AO19" s="586">
        <f>AO20</f>
        <v>0</v>
      </c>
      <c r="AP19" s="586">
        <f>AP20</f>
        <v>0</v>
      </c>
      <c r="AQ19" s="586">
        <f>AQ20</f>
        <v>0</v>
      </c>
      <c r="AR19" s="586">
        <f>AR20</f>
        <v>0</v>
      </c>
      <c r="AS19" s="586">
        <f>AS20</f>
        <v>0</v>
      </c>
      <c r="AT19" s="586">
        <f>AT20</f>
        <v>0</v>
      </c>
      <c r="AU19" s="586">
        <f>AU20</f>
        <v>0</v>
      </c>
      <c r="AV19" s="585">
        <f>SUM(Table7[[#This Row], [je45]]:Table7[[#This Row], [je56]])</f>
        <v>0</v>
      </c>
      <c r="AW19" s="586">
        <f>AW20</f>
        <v>0</v>
      </c>
      <c r="AX19" s="586">
        <f>AX20</f>
        <v>0</v>
      </c>
      <c r="AY19" s="586">
        <f>AY20</f>
        <v>0</v>
      </c>
      <c r="AZ19" s="586">
        <f>AZ20</f>
        <v>0</v>
      </c>
      <c r="BA19" s="586">
        <f>BA20</f>
        <v>0</v>
      </c>
      <c r="BB19" s="586">
        <f>BB20</f>
        <v>0</v>
      </c>
      <c r="BC19" s="586">
        <f>BC20</f>
        <v>0</v>
      </c>
      <c r="BD19" s="586">
        <f>BD20</f>
        <v>0</v>
      </c>
      <c r="BE19" s="586">
        <f>BE20</f>
        <v>0</v>
      </c>
      <c r="BF19" s="586">
        <f>BF20</f>
        <v>0</v>
      </c>
      <c r="BG19" s="586">
        <f>BG20</f>
        <v>0</v>
      </c>
      <c r="BH19" s="586">
        <f>BH20</f>
        <v>0</v>
      </c>
      <c r="BI19" s="585">
        <f>SUM(Table7[[#This Row], [je58]]:Table7[[#This Row], [je61]])</f>
        <v>0</v>
      </c>
      <c r="BJ19" s="586">
        <f>BJ20</f>
        <v>0</v>
      </c>
      <c r="BK19" s="586">
        <f>BK20</f>
        <v>0</v>
      </c>
      <c r="BL19" s="586">
        <f>BL20</f>
        <v>0</v>
      </c>
      <c r="BM19" s="586">
        <f>BM20</f>
        <v>0</v>
      </c>
      <c r="BN19" s="585">
        <f>SUM(Table7[[#This Row], [je63]]:Table7[[#This Row], [je74]])</f>
        <v>0</v>
      </c>
      <c r="BO19" s="585">
        <f>BO20</f>
        <v>0</v>
      </c>
      <c r="BP19" s="585">
        <f>BP20</f>
        <v>0</v>
      </c>
      <c r="BQ19" s="585">
        <f>BQ20</f>
        <v>0</v>
      </c>
      <c r="BR19" s="585">
        <f>BR20</f>
        <v>0</v>
      </c>
      <c r="BS19" s="585">
        <f>BS20</f>
        <v>0</v>
      </c>
      <c r="BT19" s="585">
        <f>BT20</f>
        <v>0</v>
      </c>
      <c r="BU19" s="585">
        <f>BU20</f>
        <v>0</v>
      </c>
      <c r="BV19" s="585">
        <f>BV20</f>
        <v>0</v>
      </c>
      <c r="BW19" s="585">
        <f>BW20</f>
        <v>0</v>
      </c>
      <c r="BX19" s="585">
        <f>BX20</f>
        <v>0</v>
      </c>
      <c r="BY19" s="585">
        <f>BY20</f>
        <v>0</v>
      </c>
      <c r="BZ19" s="585">
        <f>BZ20</f>
        <v>0</v>
      </c>
      <c r="CA19" s="585">
        <f>SUM(Table7[[#This Row], [je76]]:Table7[[#This Row], [je91]])</f>
        <v>0</v>
      </c>
      <c r="CB19" s="586">
        <f>CB20</f>
        <v>0</v>
      </c>
      <c r="CC19" s="586">
        <f>CC20</f>
        <v>0</v>
      </c>
      <c r="CD19" s="586">
        <f>CD20</f>
        <v>0</v>
      </c>
      <c r="CE19" s="586">
        <f>CE20</f>
        <v>0</v>
      </c>
      <c r="CF19" s="586">
        <f>CF20</f>
        <v>0</v>
      </c>
      <c r="CG19" s="586">
        <f>CG20</f>
        <v>0</v>
      </c>
      <c r="CH19" s="586">
        <f>CH20</f>
        <v>0</v>
      </c>
      <c r="CI19" s="586">
        <f>CI20</f>
        <v>0</v>
      </c>
      <c r="CJ19" s="586">
        <f>CJ20</f>
        <v>0</v>
      </c>
      <c r="CK19" s="586">
        <f>CK20</f>
        <v>0</v>
      </c>
      <c r="CL19" s="586">
        <f>CL20</f>
        <v>0</v>
      </c>
      <c r="CM19" s="586">
        <f>CM20</f>
        <v>0</v>
      </c>
      <c r="CN19" s="586">
        <f>CN20</f>
        <v>0</v>
      </c>
      <c r="CO19" s="586">
        <f>CO20</f>
        <v>0</v>
      </c>
      <c r="CP19" s="586">
        <f>CP20</f>
        <v>0</v>
      </c>
      <c r="CQ19" s="586">
        <f>CQ20</f>
        <v>0</v>
      </c>
      <c r="CR19" s="585">
        <f>SUM(Table7[[#This Row], [je93]]:Table7[[#This Row], [je94]])</f>
        <v>0</v>
      </c>
      <c r="CS19" s="586">
        <f>CS20</f>
        <v>0</v>
      </c>
      <c r="CT19" s="586">
        <f>CT20</f>
        <v>0</v>
      </c>
      <c r="CU19" s="585">
        <f>SUM(Table7[[#This Row], [je96]]:Table7[[#This Row], [je100]])</f>
        <v>0</v>
      </c>
      <c r="CV19" s="586">
        <f>CV20</f>
        <v>0</v>
      </c>
      <c r="CW19" s="586">
        <f>CW20</f>
        <v>0</v>
      </c>
      <c r="CX19" s="586">
        <f>CX20</f>
        <v>0</v>
      </c>
      <c r="CY19" s="586">
        <f>CY20</f>
        <v>0</v>
      </c>
      <c r="CZ19" s="586">
        <f>CZ20</f>
        <v>0</v>
      </c>
      <c r="DA19" s="585">
        <f>SUM(Table7[[#This Row], [je102]]:Table7[[#This Row], [je104]])</f>
        <v>0</v>
      </c>
      <c r="DB19" s="585">
        <f>DB20</f>
        <v>0</v>
      </c>
      <c r="DC19" s="585">
        <f>DC20</f>
        <v>0</v>
      </c>
      <c r="DD19" s="585">
        <f>DD20</f>
        <v>0</v>
      </c>
      <c r="DE19" s="585">
        <f>SUM(Table7[[#This Row], [je106]]:Table7[[#This Row], [je110]])</f>
        <v>0</v>
      </c>
      <c r="DF19" s="586">
        <f>DF20</f>
        <v>0</v>
      </c>
      <c r="DG19" s="586">
        <f>DG20</f>
        <v>0</v>
      </c>
      <c r="DH19" s="586">
        <f>DH20</f>
        <v>0</v>
      </c>
      <c r="DI19" s="586">
        <f>DI20</f>
        <v>0</v>
      </c>
      <c r="DJ19" s="587">
        <f>DJ20</f>
        <v>0</v>
      </c>
    </row>
    <row customHeight="1" ht="22.5">
      <c r="A20" s="582" t="s">
        <v>318</v>
      </c>
      <c r="B20" s="584"/>
      <c r="C20" s="584"/>
      <c r="D20" s="584" t="s">
        <v>319</v>
      </c>
      <c r="E20" s="585">
        <f>Table7[[#This Row], [je2]]+Table7[[#This Row], [je16]]+Table7[[#This Row], [je44]]+Table7[[#This Row], [je57]]+Table7[[#This Row], [je75]]+Table7[[#This Row], [je92]]+Table7[[#This Row], [je95]]+Table7[[#This Row], [je101]]+Table7[[#This Row], [je105]]</f>
        <v>341978.93</v>
      </c>
      <c r="F20" s="585">
        <f>SUM(Table7[[#This Row], [je3]]:Table7[[#This Row], [je15]])</f>
        <v>341978.93</v>
      </c>
      <c r="G20" s="586">
        <f>G21</f>
        <v>0</v>
      </c>
      <c r="H20" s="586">
        <f>H21</f>
        <v>0</v>
      </c>
      <c r="I20" s="586">
        <f>I21</f>
        <v>0</v>
      </c>
      <c r="J20" s="586">
        <f>J21</f>
        <v>0</v>
      </c>
      <c r="K20" s="586">
        <f>K21</f>
        <v>0</v>
      </c>
      <c r="L20" s="586">
        <f>L21</f>
        <v>0</v>
      </c>
      <c r="M20" s="586">
        <f>M21</f>
        <v>0</v>
      </c>
      <c r="N20" s="586">
        <f>N21</f>
        <v>0</v>
      </c>
      <c r="O20" s="586">
        <f>O21</f>
        <v>0</v>
      </c>
      <c r="P20" s="586">
        <f>P21</f>
        <v>0</v>
      </c>
      <c r="Q20" s="586">
        <f>Q21</f>
        <v>341978.93</v>
      </c>
      <c r="R20" s="586">
        <f>R21</f>
        <v>0</v>
      </c>
      <c r="S20" s="586">
        <f>S21</f>
        <v>0</v>
      </c>
      <c r="T20" s="585">
        <f>SUM(Table7[[#This Row], [je17]]:Table7[[#This Row], [je43]])</f>
        <v>0</v>
      </c>
      <c r="U20" s="586">
        <f>U21</f>
        <v>0</v>
      </c>
      <c r="V20" s="586">
        <f>V21</f>
        <v>0</v>
      </c>
      <c r="W20" s="586">
        <f>W21</f>
        <v>0</v>
      </c>
      <c r="X20" s="586">
        <f>X21</f>
        <v>0</v>
      </c>
      <c r="Y20" s="586">
        <f>Y21</f>
        <v>0</v>
      </c>
      <c r="Z20" s="586">
        <f>Z21</f>
        <v>0</v>
      </c>
      <c r="AA20" s="586">
        <f>AA21</f>
        <v>0</v>
      </c>
      <c r="AB20" s="586">
        <f>AB21</f>
        <v>0</v>
      </c>
      <c r="AC20" s="586">
        <f>AC21</f>
        <v>0</v>
      </c>
      <c r="AD20" s="586">
        <f>AD21</f>
        <v>0</v>
      </c>
      <c r="AE20" s="586">
        <f>AE21</f>
        <v>0</v>
      </c>
      <c r="AF20" s="586">
        <f>AF21</f>
        <v>0</v>
      </c>
      <c r="AG20" s="586">
        <f>AG21</f>
        <v>0</v>
      </c>
      <c r="AH20" s="586">
        <f>AH21</f>
        <v>0</v>
      </c>
      <c r="AI20" s="586">
        <f>AI21</f>
        <v>0</v>
      </c>
      <c r="AJ20" s="586">
        <f>AJ21</f>
        <v>0</v>
      </c>
      <c r="AK20" s="586">
        <f>AK21</f>
        <v>0</v>
      </c>
      <c r="AL20" s="586">
        <f>AL21</f>
        <v>0</v>
      </c>
      <c r="AM20" s="586">
        <f>AM21</f>
        <v>0</v>
      </c>
      <c r="AN20" s="586">
        <f>AN21</f>
        <v>0</v>
      </c>
      <c r="AO20" s="586">
        <f>AO21</f>
        <v>0</v>
      </c>
      <c r="AP20" s="586">
        <f>AP21</f>
        <v>0</v>
      </c>
      <c r="AQ20" s="586">
        <f>AQ21</f>
        <v>0</v>
      </c>
      <c r="AR20" s="586">
        <f>AR21</f>
        <v>0</v>
      </c>
      <c r="AS20" s="586">
        <f>AS21</f>
        <v>0</v>
      </c>
      <c r="AT20" s="586">
        <f>AT21</f>
        <v>0</v>
      </c>
      <c r="AU20" s="586">
        <f>AU21</f>
        <v>0</v>
      </c>
      <c r="AV20" s="585">
        <f>SUM(Table7[[#This Row], [je45]]:Table7[[#This Row], [je56]])</f>
        <v>0</v>
      </c>
      <c r="AW20" s="586">
        <f>AW21</f>
        <v>0</v>
      </c>
      <c r="AX20" s="586">
        <f>AX21</f>
        <v>0</v>
      </c>
      <c r="AY20" s="586">
        <f>AY21</f>
        <v>0</v>
      </c>
      <c r="AZ20" s="586">
        <f>AZ21</f>
        <v>0</v>
      </c>
      <c r="BA20" s="586">
        <f>BA21</f>
        <v>0</v>
      </c>
      <c r="BB20" s="586">
        <f>BB21</f>
        <v>0</v>
      </c>
      <c r="BC20" s="586">
        <f>BC21</f>
        <v>0</v>
      </c>
      <c r="BD20" s="586">
        <f>BD21</f>
        <v>0</v>
      </c>
      <c r="BE20" s="586">
        <f>BE21</f>
        <v>0</v>
      </c>
      <c r="BF20" s="586">
        <f>BF21</f>
        <v>0</v>
      </c>
      <c r="BG20" s="586">
        <f>BG21</f>
        <v>0</v>
      </c>
      <c r="BH20" s="586">
        <f>BH21</f>
        <v>0</v>
      </c>
      <c r="BI20" s="585">
        <f>SUM(Table7[[#This Row], [je58]]:Table7[[#This Row], [je61]])</f>
        <v>0</v>
      </c>
      <c r="BJ20" s="586">
        <f>BJ21</f>
        <v>0</v>
      </c>
      <c r="BK20" s="586">
        <f>BK21</f>
        <v>0</v>
      </c>
      <c r="BL20" s="586">
        <f>BL21</f>
        <v>0</v>
      </c>
      <c r="BM20" s="586">
        <f>BM21</f>
        <v>0</v>
      </c>
      <c r="BN20" s="585">
        <f>SUM(Table7[[#This Row], [je63]]:Table7[[#This Row], [je74]])</f>
        <v>0</v>
      </c>
      <c r="BO20" s="585">
        <f>BO21</f>
        <v>0</v>
      </c>
      <c r="BP20" s="585">
        <f>BP21</f>
        <v>0</v>
      </c>
      <c r="BQ20" s="585">
        <f>BQ21</f>
        <v>0</v>
      </c>
      <c r="BR20" s="585">
        <f>BR21</f>
        <v>0</v>
      </c>
      <c r="BS20" s="585">
        <f>BS21</f>
        <v>0</v>
      </c>
      <c r="BT20" s="585">
        <f>BT21</f>
        <v>0</v>
      </c>
      <c r="BU20" s="585">
        <f>BU21</f>
        <v>0</v>
      </c>
      <c r="BV20" s="585">
        <f>BV21</f>
        <v>0</v>
      </c>
      <c r="BW20" s="585">
        <f>BW21</f>
        <v>0</v>
      </c>
      <c r="BX20" s="585">
        <f>BX21</f>
        <v>0</v>
      </c>
      <c r="BY20" s="585">
        <f>BY21</f>
        <v>0</v>
      </c>
      <c r="BZ20" s="585">
        <f>BZ21</f>
        <v>0</v>
      </c>
      <c r="CA20" s="585">
        <f>SUM(Table7[[#This Row], [je76]]:Table7[[#This Row], [je91]])</f>
        <v>0</v>
      </c>
      <c r="CB20" s="586">
        <f>CB21</f>
        <v>0</v>
      </c>
      <c r="CC20" s="586">
        <f>CC21</f>
        <v>0</v>
      </c>
      <c r="CD20" s="586">
        <f>CD21</f>
        <v>0</v>
      </c>
      <c r="CE20" s="586">
        <f>CE21</f>
        <v>0</v>
      </c>
      <c r="CF20" s="586">
        <f>CF21</f>
        <v>0</v>
      </c>
      <c r="CG20" s="586">
        <f>CG21</f>
        <v>0</v>
      </c>
      <c r="CH20" s="586">
        <f>CH21</f>
        <v>0</v>
      </c>
      <c r="CI20" s="586">
        <f>CI21</f>
        <v>0</v>
      </c>
      <c r="CJ20" s="586">
        <f>CJ21</f>
        <v>0</v>
      </c>
      <c r="CK20" s="586">
        <f>CK21</f>
        <v>0</v>
      </c>
      <c r="CL20" s="586">
        <f>CL21</f>
        <v>0</v>
      </c>
      <c r="CM20" s="586">
        <f>CM21</f>
        <v>0</v>
      </c>
      <c r="CN20" s="586">
        <f>CN21</f>
        <v>0</v>
      </c>
      <c r="CO20" s="586">
        <f>CO21</f>
        <v>0</v>
      </c>
      <c r="CP20" s="586">
        <f>CP21</f>
        <v>0</v>
      </c>
      <c r="CQ20" s="586">
        <f>CQ21</f>
        <v>0</v>
      </c>
      <c r="CR20" s="585">
        <f>SUM(Table7[[#This Row], [je93]]:Table7[[#This Row], [je94]])</f>
        <v>0</v>
      </c>
      <c r="CS20" s="586">
        <f>CS21</f>
        <v>0</v>
      </c>
      <c r="CT20" s="586">
        <f>CT21</f>
        <v>0</v>
      </c>
      <c r="CU20" s="585">
        <f>SUM(Table7[[#This Row], [je96]]:Table7[[#This Row], [je100]])</f>
        <v>0</v>
      </c>
      <c r="CV20" s="586">
        <f>CV21</f>
        <v>0</v>
      </c>
      <c r="CW20" s="586">
        <f>CW21</f>
        <v>0</v>
      </c>
      <c r="CX20" s="586">
        <f>CX21</f>
        <v>0</v>
      </c>
      <c r="CY20" s="586">
        <f>CY21</f>
        <v>0</v>
      </c>
      <c r="CZ20" s="586">
        <f>CZ21</f>
        <v>0</v>
      </c>
      <c r="DA20" s="585">
        <f>SUM(Table7[[#This Row], [je102]]:Table7[[#This Row], [je104]])</f>
        <v>0</v>
      </c>
      <c r="DB20" s="585">
        <f>DB21</f>
        <v>0</v>
      </c>
      <c r="DC20" s="585">
        <f>DC21</f>
        <v>0</v>
      </c>
      <c r="DD20" s="585">
        <f>DD21</f>
        <v>0</v>
      </c>
      <c r="DE20" s="585">
        <f>SUM(Table7[[#This Row], [je106]]:Table7[[#This Row], [je110]])</f>
        <v>0</v>
      </c>
      <c r="DF20" s="586">
        <f>DF21</f>
        <v>0</v>
      </c>
      <c r="DG20" s="586">
        <f>DG21</f>
        <v>0</v>
      </c>
      <c r="DH20" s="586">
        <f>DH21</f>
        <v>0</v>
      </c>
      <c r="DI20" s="586">
        <f>DI21</f>
        <v>0</v>
      </c>
      <c r="DJ20" s="587">
        <f>DJ21</f>
        <v>0</v>
      </c>
    </row>
    <row customHeight="1" ht="22.5">
      <c r="A21" s="588" t="s">
        <v>320</v>
      </c>
      <c r="B21" s="590"/>
      <c r="C21" s="590"/>
      <c r="D21" s="590" t="s">
        <v>321</v>
      </c>
      <c r="E21" s="585">
        <f>Table7[[#This Row], [je2]]+Table7[[#This Row], [je16]]+Table7[[#This Row], [je44]]+Table7[[#This Row], [je57]]+Table7[[#This Row], [je75]]+Table7[[#This Row], [je92]]+Table7[[#This Row], [je95]]+Table7[[#This Row], [je101]]+Table7[[#This Row], [je105]]</f>
        <v>341978.93</v>
      </c>
      <c r="F21" s="585">
        <f>SUM(Table7[[#This Row], [je3]]:Table7[[#This Row], [je15]])</f>
        <v>341978.93</v>
      </c>
      <c r="G21" s="591">
        <v>0</v>
      </c>
      <c r="H21" s="591">
        <v>0</v>
      </c>
      <c r="I21" s="591">
        <v>0</v>
      </c>
      <c r="J21" s="591">
        <v>0</v>
      </c>
      <c r="K21" s="591">
        <v>0</v>
      </c>
      <c r="L21" s="591">
        <v>0</v>
      </c>
      <c r="M21" s="591">
        <v>0</v>
      </c>
      <c r="N21" s="591">
        <v>0</v>
      </c>
      <c r="O21" s="591">
        <v>0</v>
      </c>
      <c r="P21" s="591">
        <v>0</v>
      </c>
      <c r="Q21" s="591">
        <v>341978.93</v>
      </c>
      <c r="R21" s="591">
        <v>0</v>
      </c>
      <c r="S21" s="591">
        <v>0</v>
      </c>
      <c r="T21" s="585">
        <f>SUM(Table7[[#This Row], [je17]]:Table7[[#This Row], [je43]])</f>
        <v>0</v>
      </c>
      <c r="U21" s="591">
        <v>0</v>
      </c>
      <c r="V21" s="591">
        <v>0</v>
      </c>
      <c r="W21" s="591">
        <v>0</v>
      </c>
      <c r="X21" s="591">
        <v>0</v>
      </c>
      <c r="Y21" s="591">
        <v>0</v>
      </c>
      <c r="Z21" s="591">
        <v>0</v>
      </c>
      <c r="AA21" s="591">
        <v>0</v>
      </c>
      <c r="AB21" s="591">
        <v>0</v>
      </c>
      <c r="AC21" s="591">
        <v>0</v>
      </c>
      <c r="AD21" s="591">
        <v>0</v>
      </c>
      <c r="AE21" s="591">
        <v>0</v>
      </c>
      <c r="AF21" s="591">
        <v>0</v>
      </c>
      <c r="AG21" s="591">
        <v>0</v>
      </c>
      <c r="AH21" s="591">
        <v>0</v>
      </c>
      <c r="AI21" s="591">
        <v>0</v>
      </c>
      <c r="AJ21" s="591">
        <v>0</v>
      </c>
      <c r="AK21" s="591">
        <v>0</v>
      </c>
      <c r="AL21" s="591">
        <v>0</v>
      </c>
      <c r="AM21" s="591">
        <v>0</v>
      </c>
      <c r="AN21" s="591">
        <v>0</v>
      </c>
      <c r="AO21" s="591">
        <v>0</v>
      </c>
      <c r="AP21" s="591">
        <v>0</v>
      </c>
      <c r="AQ21" s="591">
        <v>0</v>
      </c>
      <c r="AR21" s="591">
        <v>0</v>
      </c>
      <c r="AS21" s="591">
        <v>0</v>
      </c>
      <c r="AT21" s="591">
        <v>0</v>
      </c>
      <c r="AU21" s="591">
        <v>0</v>
      </c>
      <c r="AV21" s="585">
        <f>SUM(Table7[[#This Row], [je45]]:Table7[[#This Row], [je56]])</f>
        <v>0</v>
      </c>
      <c r="AW21" s="591">
        <v>0</v>
      </c>
      <c r="AX21" s="591">
        <v>0</v>
      </c>
      <c r="AY21" s="591">
        <v>0</v>
      </c>
      <c r="AZ21" s="591">
        <v>0</v>
      </c>
      <c r="BA21" s="591">
        <v>0</v>
      </c>
      <c r="BB21" s="591">
        <v>0</v>
      </c>
      <c r="BC21" s="591">
        <v>0</v>
      </c>
      <c r="BD21" s="591">
        <v>0</v>
      </c>
      <c r="BE21" s="591">
        <v>0</v>
      </c>
      <c r="BF21" s="591">
        <v>0</v>
      </c>
      <c r="BG21" s="591">
        <v>0</v>
      </c>
      <c r="BH21" s="591">
        <v>0</v>
      </c>
      <c r="BI21" s="585">
        <f>SUM(Table7[[#This Row], [je58]]:Table7[[#This Row], [je61]])</f>
        <v>0</v>
      </c>
      <c r="BJ21" s="591">
        <v>0</v>
      </c>
      <c r="BK21" s="591">
        <v>0</v>
      </c>
      <c r="BL21" s="591">
        <v>0</v>
      </c>
      <c r="BM21" s="591">
        <v>0</v>
      </c>
      <c r="BN21" s="585">
        <f>SUM(Table7[[#This Row], [je63]]:Table7[[#This Row], [je74]])</f>
        <v>0</v>
      </c>
      <c r="BO21" s="592">
        <v>0</v>
      </c>
      <c r="BP21" s="592">
        <v>0</v>
      </c>
      <c r="BQ21" s="592">
        <v>0</v>
      </c>
      <c r="BR21" s="592">
        <v>0</v>
      </c>
      <c r="BS21" s="592">
        <v>0</v>
      </c>
      <c r="BT21" s="592">
        <v>0</v>
      </c>
      <c r="BU21" s="592">
        <v>0</v>
      </c>
      <c r="BV21" s="592">
        <v>0</v>
      </c>
      <c r="BW21" s="592">
        <v>0</v>
      </c>
      <c r="BX21" s="592">
        <v>0</v>
      </c>
      <c r="BY21" s="592">
        <v>0</v>
      </c>
      <c r="BZ21" s="592">
        <v>0</v>
      </c>
      <c r="CA21" s="585">
        <f>SUM(Table7[[#This Row], [je76]]:Table7[[#This Row], [je91]])</f>
        <v>0</v>
      </c>
      <c r="CB21" s="591">
        <v>0</v>
      </c>
      <c r="CC21" s="591">
        <v>0</v>
      </c>
      <c r="CD21" s="591">
        <v>0</v>
      </c>
      <c r="CE21" s="591">
        <v>0</v>
      </c>
      <c r="CF21" s="591">
        <v>0</v>
      </c>
      <c r="CG21" s="591">
        <v>0</v>
      </c>
      <c r="CH21" s="591">
        <v>0</v>
      </c>
      <c r="CI21" s="591">
        <v>0</v>
      </c>
      <c r="CJ21" s="591">
        <v>0</v>
      </c>
      <c r="CK21" s="591">
        <v>0</v>
      </c>
      <c r="CL21" s="591">
        <v>0</v>
      </c>
      <c r="CM21" s="591">
        <v>0</v>
      </c>
      <c r="CN21" s="591">
        <v>0</v>
      </c>
      <c r="CO21" s="591">
        <v>0</v>
      </c>
      <c r="CP21" s="591">
        <v>0</v>
      </c>
      <c r="CQ21" s="591">
        <v>0</v>
      </c>
      <c r="CR21" s="585">
        <f>SUM(Table7[[#This Row], [je93]]:Table7[[#This Row], [je94]])</f>
        <v>0</v>
      </c>
      <c r="CS21" s="591">
        <v>0</v>
      </c>
      <c r="CT21" s="591">
        <v>0</v>
      </c>
      <c r="CU21" s="585">
        <f>SUM(Table7[[#This Row], [je96]]:Table7[[#This Row], [je100]])</f>
        <v>0</v>
      </c>
      <c r="CV21" s="591">
        <v>0</v>
      </c>
      <c r="CW21" s="591">
        <v>0</v>
      </c>
      <c r="CX21" s="591">
        <v>0</v>
      </c>
      <c r="CY21" s="591">
        <v>0</v>
      </c>
      <c r="CZ21" s="591">
        <v>0</v>
      </c>
      <c r="DA21" s="585">
        <f>SUM(Table7[[#This Row], [je102]]:Table7[[#This Row], [je104]])</f>
        <v>0</v>
      </c>
      <c r="DB21" s="592">
        <v>0</v>
      </c>
      <c r="DC21" s="592">
        <v>0</v>
      </c>
      <c r="DD21" s="592">
        <v>0</v>
      </c>
      <c r="DE21" s="585">
        <f>SUM(Table7[[#This Row], [je106]]:Table7[[#This Row], [je110]])</f>
        <v>0</v>
      </c>
      <c r="DF21" s="591">
        <v>0</v>
      </c>
      <c r="DG21" s="591">
        <v>0</v>
      </c>
      <c r="DH21" s="591">
        <v>0</v>
      </c>
      <c r="DI21" s="591">
        <v>0</v>
      </c>
      <c r="DJ21" s="593">
        <v>0</v>
      </c>
    </row>
  </sheetData>
  <mergeCells count="15">
    <mergeCell ref="A1:AN1"/>
    <mergeCell ref="A4:D4"/>
    <mergeCell ref="F4:S4"/>
    <mergeCell ref="T4:AU4"/>
    <mergeCell ref="AV4:BH4"/>
    <mergeCell ref="BI4:BM4"/>
    <mergeCell ref="BN4:BZ4"/>
    <mergeCell ref="CA4:CQ4"/>
    <mergeCell ref="CR4:CT4"/>
    <mergeCell ref="CU4:CZ4"/>
    <mergeCell ref="DA4:DD4"/>
    <mergeCell ref="DE4:DJ4"/>
    <mergeCell ref="E4:E5"/>
    <mergeCell ref="A5:C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AF228-4E43-E788-33EC-48C6D357C448}" mc:Ignorable="x14ac xr xr2 xr3">
  <sheetPr>
    <pageSetUpPr fitToPage="1"/>
  </sheetPr>
  <dimension ref="A1:DP45"/>
  <sheetViews>
    <sheetView showGridLines="0" workbookViewId="0">
      <pane xSplit="4" ySplit="7" topLeftCell="E8" activePane="bottomRight" state="frozen"/>
      <selection pane="bottomLeft" activeCell="A8" sqref="A8"/>
      <selection pane="topRight" activeCell="E1" sqref="E1"/>
      <selection pane="bottomRight" activeCell="A1" sqref="A1:AT1"/>
    </sheetView>
  </sheetViews>
  <sheetFormatPr defaultColWidth="9.00390625" customHeight="1" defaultRowHeight="14.25"/>
  <cols>
    <col min="1" max="3" style="58" width="3.50390625" customWidth="1"/>
    <col min="4" max="4" style="58" width="32.50390625" customWidth="1"/>
    <col min="5" max="5" style="58" width="18.75390625" customWidth="1"/>
    <col min="6" max="6" style="58" width="15.00390625" customWidth="1"/>
    <col min="7" max="7" style="58" width="37.50390625" customWidth="1"/>
    <col min="8" max="8" style="58" width="18.75390625" customWidth="1"/>
    <col min="9" max="9" style="58" width="12.50390625" customWidth="1"/>
    <col min="10" max="10" style="58" width="7.50390625" customWidth="1"/>
    <col min="11" max="46" style="169" width="18.75390625" customWidth="1"/>
    <col min="47" max="118" style="58" width="18.75390625" customWidth="1"/>
    <col min="119" max="119" width="18.75390625" customWidth="1"/>
    <col min="120" max="120" style="58" width="18.75390625" customWidth="1"/>
  </cols>
  <sheetData>
    <row s="615" customFormat="1" customHeight="1" ht="21">
      <c r="A1" s="565" t="s">
        <v>667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P1" s="615"/>
    </row>
    <row s="618" customFormat="1" customHeight="1" ht="18">
      <c r="A2" s="567"/>
      <c r="B2" s="567"/>
      <c r="C2" s="567"/>
      <c r="D2" s="567"/>
      <c r="E2" s="567"/>
      <c r="F2" s="567"/>
      <c r="G2" s="567"/>
      <c r="H2" s="567"/>
      <c r="I2" s="567"/>
      <c r="J2" s="567"/>
      <c r="K2" s="61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619"/>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P2" s="569" t="s">
        <v>668</v>
      </c>
    </row>
    <row s="618" customFormat="1" customHeight="1" ht="18">
      <c r="A3" s="620" t="s">
        <v>68</v>
      </c>
      <c r="B3" s="621"/>
      <c r="C3" s="621"/>
      <c r="D3" s="621"/>
      <c r="E3" s="621"/>
      <c r="F3" s="621"/>
      <c r="G3" s="621"/>
      <c r="H3" s="621"/>
      <c r="I3" s="621"/>
      <c r="J3" s="621"/>
      <c r="K3" s="622"/>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2"/>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P3" s="623" t="s">
        <v>69</v>
      </c>
    </row>
    <row s="625" customFormat="1" customHeight="1" ht="18">
      <c r="A4" s="595" t="s">
        <v>350</v>
      </c>
      <c r="B4" s="573"/>
      <c r="C4" s="573"/>
      <c r="D4" s="573"/>
      <c r="E4" s="573"/>
      <c r="F4" s="573"/>
      <c r="G4" s="573"/>
      <c r="H4" s="573"/>
      <c r="I4" s="573"/>
      <c r="J4" s="573"/>
      <c r="K4" s="573" t="s">
        <v>258</v>
      </c>
      <c r="L4" s="573" t="s">
        <v>351</v>
      </c>
      <c r="M4" s="573"/>
      <c r="N4" s="573"/>
      <c r="O4" s="573"/>
      <c r="P4" s="573"/>
      <c r="Q4" s="573"/>
      <c r="R4" s="573"/>
      <c r="S4" s="573"/>
      <c r="T4" s="573"/>
      <c r="U4" s="573"/>
      <c r="V4" s="573"/>
      <c r="W4" s="573"/>
      <c r="X4" s="573"/>
      <c r="Y4" s="573"/>
      <c r="Z4" s="573" t="s">
        <v>352</v>
      </c>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t="s">
        <v>353</v>
      </c>
      <c r="BC4" s="573"/>
      <c r="BD4" s="573"/>
      <c r="BE4" s="573"/>
      <c r="BF4" s="573"/>
      <c r="BG4" s="573"/>
      <c r="BH4" s="573"/>
      <c r="BI4" s="573"/>
      <c r="BJ4" s="573"/>
      <c r="BK4" s="573"/>
      <c r="BL4" s="573"/>
      <c r="BM4" s="573"/>
      <c r="BN4" s="573"/>
      <c r="BO4" s="573" t="s">
        <v>354</v>
      </c>
      <c r="BP4" s="573"/>
      <c r="BQ4" s="573"/>
      <c r="BR4" s="573"/>
      <c r="BS4" s="573"/>
      <c r="BT4" s="573" t="s">
        <v>355</v>
      </c>
      <c r="BU4" s="573"/>
      <c r="BV4" s="573"/>
      <c r="BW4" s="573"/>
      <c r="BX4" s="573"/>
      <c r="BY4" s="573"/>
      <c r="BZ4" s="573"/>
      <c r="CA4" s="573"/>
      <c r="CB4" s="573"/>
      <c r="CC4" s="573"/>
      <c r="CD4" s="573"/>
      <c r="CE4" s="573"/>
      <c r="CF4" s="573"/>
      <c r="CG4" s="573" t="s">
        <v>356</v>
      </c>
      <c r="CH4" s="573"/>
      <c r="CI4" s="573"/>
      <c r="CJ4" s="573"/>
      <c r="CK4" s="573"/>
      <c r="CL4" s="573"/>
      <c r="CM4" s="573"/>
      <c r="CN4" s="573"/>
      <c r="CO4" s="573"/>
      <c r="CP4" s="573"/>
      <c r="CQ4" s="573"/>
      <c r="CR4" s="573"/>
      <c r="CS4" s="573"/>
      <c r="CT4" s="573"/>
      <c r="CU4" s="573"/>
      <c r="CV4" s="573"/>
      <c r="CW4" s="573"/>
      <c r="CX4" s="573" t="s">
        <v>357</v>
      </c>
      <c r="CY4" s="573"/>
      <c r="CZ4" s="573"/>
      <c r="DA4" s="573" t="s">
        <v>358</v>
      </c>
      <c r="DB4" s="573"/>
      <c r="DC4" s="573"/>
      <c r="DD4" s="573"/>
      <c r="DE4" s="573"/>
      <c r="DF4" s="573"/>
      <c r="DG4" s="573" t="s">
        <v>359</v>
      </c>
      <c r="DH4" s="573"/>
      <c r="DI4" s="573"/>
      <c r="DJ4" s="573"/>
      <c r="DK4" s="573" t="s">
        <v>323</v>
      </c>
      <c r="DL4" s="573"/>
      <c r="DM4" s="573"/>
      <c r="DN4" s="573"/>
      <c r="DO4" s="573"/>
      <c r="DP4" s="596"/>
    </row>
    <row s="625" customFormat="1" customHeight="1" ht="36">
      <c r="A5" s="575" t="s">
        <v>256</v>
      </c>
      <c r="B5" s="576"/>
      <c r="C5" s="576"/>
      <c r="D5" s="576" t="s">
        <v>492</v>
      </c>
      <c r="E5" s="576" t="s">
        <v>493</v>
      </c>
      <c r="F5" s="576" t="s">
        <v>494</v>
      </c>
      <c r="G5" s="576" t="s">
        <v>495</v>
      </c>
      <c r="H5" s="576" t="s">
        <v>496</v>
      </c>
      <c r="I5" s="576" t="s">
        <v>497</v>
      </c>
      <c r="J5" s="645" t="s">
        <v>636</v>
      </c>
      <c r="K5" s="576"/>
      <c r="L5" s="576" t="s">
        <v>204</v>
      </c>
      <c r="M5" s="576" t="s">
        <v>360</v>
      </c>
      <c r="N5" s="576" t="s">
        <v>361</v>
      </c>
      <c r="O5" s="576" t="s">
        <v>362</v>
      </c>
      <c r="P5" s="576" t="s">
        <v>363</v>
      </c>
      <c r="Q5" s="576" t="s">
        <v>364</v>
      </c>
      <c r="R5" s="576" t="s">
        <v>365</v>
      </c>
      <c r="S5" s="576" t="s">
        <v>366</v>
      </c>
      <c r="T5" s="576" t="s">
        <v>367</v>
      </c>
      <c r="U5" s="576" t="s">
        <v>473</v>
      </c>
      <c r="V5" s="576" t="s">
        <v>369</v>
      </c>
      <c r="W5" s="576" t="s">
        <v>370</v>
      </c>
      <c r="X5" s="576" t="s">
        <v>371</v>
      </c>
      <c r="Y5" s="576" t="s">
        <v>372</v>
      </c>
      <c r="Z5" s="576" t="s">
        <v>204</v>
      </c>
      <c r="AA5" s="576" t="s">
        <v>373</v>
      </c>
      <c r="AB5" s="576" t="s">
        <v>374</v>
      </c>
      <c r="AC5" s="576" t="s">
        <v>375</v>
      </c>
      <c r="AD5" s="576" t="s">
        <v>376</v>
      </c>
      <c r="AE5" s="576" t="s">
        <v>377</v>
      </c>
      <c r="AF5" s="576" t="s">
        <v>378</v>
      </c>
      <c r="AG5" s="576" t="s">
        <v>379</v>
      </c>
      <c r="AH5" s="576" t="s">
        <v>380</v>
      </c>
      <c r="AI5" s="576" t="s">
        <v>381</v>
      </c>
      <c r="AJ5" s="576" t="s">
        <v>382</v>
      </c>
      <c r="AK5" s="576" t="s">
        <v>383</v>
      </c>
      <c r="AL5" s="576" t="s">
        <v>384</v>
      </c>
      <c r="AM5" s="576" t="s">
        <v>385</v>
      </c>
      <c r="AN5" s="576" t="s">
        <v>386</v>
      </c>
      <c r="AO5" s="576" t="s">
        <v>387</v>
      </c>
      <c r="AP5" s="576" t="s">
        <v>388</v>
      </c>
      <c r="AQ5" s="576" t="s">
        <v>389</v>
      </c>
      <c r="AR5" s="576" t="s">
        <v>390</v>
      </c>
      <c r="AS5" s="576" t="s">
        <v>391</v>
      </c>
      <c r="AT5" s="576" t="s">
        <v>392</v>
      </c>
      <c r="AU5" s="576" t="s">
        <v>393</v>
      </c>
      <c r="AV5" s="576" t="s">
        <v>394</v>
      </c>
      <c r="AW5" s="576" t="s">
        <v>395</v>
      </c>
      <c r="AX5" s="576" t="s">
        <v>474</v>
      </c>
      <c r="AY5" s="576" t="s">
        <v>397</v>
      </c>
      <c r="AZ5" s="576" t="s">
        <v>398</v>
      </c>
      <c r="BA5" s="576" t="s">
        <v>399</v>
      </c>
      <c r="BB5" s="576" t="s">
        <v>204</v>
      </c>
      <c r="BC5" s="576" t="s">
        <v>400</v>
      </c>
      <c r="BD5" s="576" t="s">
        <v>401</v>
      </c>
      <c r="BE5" s="576" t="s">
        <v>402</v>
      </c>
      <c r="BF5" s="576" t="s">
        <v>403</v>
      </c>
      <c r="BG5" s="576" t="s">
        <v>404</v>
      </c>
      <c r="BH5" s="576" t="s">
        <v>405</v>
      </c>
      <c r="BI5" s="576" t="s">
        <v>406</v>
      </c>
      <c r="BJ5" s="576" t="s">
        <v>407</v>
      </c>
      <c r="BK5" s="576" t="s">
        <v>408</v>
      </c>
      <c r="BL5" s="576" t="s">
        <v>409</v>
      </c>
      <c r="BM5" s="576" t="s">
        <v>410</v>
      </c>
      <c r="BN5" s="576" t="s">
        <v>411</v>
      </c>
      <c r="BO5" s="576" t="s">
        <v>204</v>
      </c>
      <c r="BP5" s="576" t="s">
        <v>412</v>
      </c>
      <c r="BQ5" s="576" t="s">
        <v>413</v>
      </c>
      <c r="BR5" s="576" t="s">
        <v>414</v>
      </c>
      <c r="BS5" s="576" t="s">
        <v>415</v>
      </c>
      <c r="BT5" s="576" t="s">
        <v>204</v>
      </c>
      <c r="BU5" s="576" t="s">
        <v>416</v>
      </c>
      <c r="BV5" s="576" t="s">
        <v>417</v>
      </c>
      <c r="BW5" s="576" t="s">
        <v>418</v>
      </c>
      <c r="BX5" s="576" t="s">
        <v>419</v>
      </c>
      <c r="BY5" s="576" t="s">
        <v>420</v>
      </c>
      <c r="BZ5" s="576" t="s">
        <v>421</v>
      </c>
      <c r="CA5" s="576" t="s">
        <v>422</v>
      </c>
      <c r="CB5" s="576" t="s">
        <v>423</v>
      </c>
      <c r="CC5" s="576" t="s">
        <v>424</v>
      </c>
      <c r="CD5" s="576" t="s">
        <v>425</v>
      </c>
      <c r="CE5" s="576" t="s">
        <v>426</v>
      </c>
      <c r="CF5" s="576" t="s">
        <v>427</v>
      </c>
      <c r="CG5" s="576" t="s">
        <v>204</v>
      </c>
      <c r="CH5" s="576" t="s">
        <v>416</v>
      </c>
      <c r="CI5" s="576" t="s">
        <v>417</v>
      </c>
      <c r="CJ5" s="576" t="s">
        <v>418</v>
      </c>
      <c r="CK5" s="576" t="s">
        <v>419</v>
      </c>
      <c r="CL5" s="576" t="s">
        <v>420</v>
      </c>
      <c r="CM5" s="576" t="s">
        <v>421</v>
      </c>
      <c r="CN5" s="576" t="s">
        <v>422</v>
      </c>
      <c r="CO5" s="576" t="s">
        <v>428</v>
      </c>
      <c r="CP5" s="576" t="s">
        <v>429</v>
      </c>
      <c r="CQ5" s="576" t="s">
        <v>430</v>
      </c>
      <c r="CR5" s="576" t="s">
        <v>431</v>
      </c>
      <c r="CS5" s="576" t="s">
        <v>423</v>
      </c>
      <c r="CT5" s="576" t="s">
        <v>424</v>
      </c>
      <c r="CU5" s="576" t="s">
        <v>425</v>
      </c>
      <c r="CV5" s="576" t="s">
        <v>426</v>
      </c>
      <c r="CW5" s="576" t="s">
        <v>432</v>
      </c>
      <c r="CX5" s="576" t="s">
        <v>204</v>
      </c>
      <c r="CY5" s="576" t="s">
        <v>433</v>
      </c>
      <c r="CZ5" s="576" t="s">
        <v>434</v>
      </c>
      <c r="DA5" s="576" t="s">
        <v>204</v>
      </c>
      <c r="DB5" s="576" t="s">
        <v>433</v>
      </c>
      <c r="DC5" s="576" t="s">
        <v>435</v>
      </c>
      <c r="DD5" s="576" t="s">
        <v>436</v>
      </c>
      <c r="DE5" s="576" t="s">
        <v>437</v>
      </c>
      <c r="DF5" s="576" t="s">
        <v>434</v>
      </c>
      <c r="DG5" s="576" t="s">
        <v>204</v>
      </c>
      <c r="DH5" s="576" t="s">
        <v>438</v>
      </c>
      <c r="DI5" s="576" t="s">
        <v>439</v>
      </c>
      <c r="DJ5" s="576" t="s">
        <v>440</v>
      </c>
      <c r="DK5" s="576" t="s">
        <v>204</v>
      </c>
      <c r="DL5" s="576" t="s">
        <v>441</v>
      </c>
      <c r="DM5" s="576" t="s">
        <v>442</v>
      </c>
      <c r="DN5" s="576" t="s">
        <v>443</v>
      </c>
      <c r="DO5" s="576" t="s">
        <v>444</v>
      </c>
      <c r="DP5" s="597" t="s">
        <v>323</v>
      </c>
    </row>
    <row s="625" customFormat="1" customHeight="1" ht="22.5">
      <c r="A6" s="575" t="s">
        <v>266</v>
      </c>
      <c r="B6" s="576" t="s">
        <v>267</v>
      </c>
      <c r="C6" s="576" t="s">
        <v>268</v>
      </c>
      <c r="D6" s="576" t="s">
        <v>269</v>
      </c>
      <c r="E6" s="674" t="s">
        <v>130</v>
      </c>
      <c r="F6" s="674" t="s">
        <v>130</v>
      </c>
      <c r="G6" s="674" t="s">
        <v>130</v>
      </c>
      <c r="H6" s="674" t="s">
        <v>130</v>
      </c>
      <c r="I6" s="674" t="s">
        <v>130</v>
      </c>
      <c r="J6" s="674" t="s">
        <v>130</v>
      </c>
      <c r="K6" s="576">
        <v>1</v>
      </c>
      <c r="L6" s="576">
        <v>2</v>
      </c>
      <c r="M6" s="576">
        <v>3</v>
      </c>
      <c r="N6" s="576">
        <v>4</v>
      </c>
      <c r="O6" s="576">
        <v>5</v>
      </c>
      <c r="P6" s="576">
        <v>6</v>
      </c>
      <c r="Q6" s="576">
        <v>7</v>
      </c>
      <c r="R6" s="576">
        <v>8</v>
      </c>
      <c r="S6" s="576">
        <v>9</v>
      </c>
      <c r="T6" s="576">
        <v>10</v>
      </c>
      <c r="U6" s="576">
        <v>11</v>
      </c>
      <c r="V6" s="576">
        <v>12</v>
      </c>
      <c r="W6" s="576">
        <v>13</v>
      </c>
      <c r="X6" s="576">
        <v>14</v>
      </c>
      <c r="Y6" s="576">
        <v>15</v>
      </c>
      <c r="Z6" s="576">
        <v>16</v>
      </c>
      <c r="AA6" s="576">
        <v>17</v>
      </c>
      <c r="AB6" s="576">
        <v>18</v>
      </c>
      <c r="AC6" s="576">
        <v>19</v>
      </c>
      <c r="AD6" s="576">
        <v>20</v>
      </c>
      <c r="AE6" s="576">
        <v>21</v>
      </c>
      <c r="AF6" s="576">
        <v>22</v>
      </c>
      <c r="AG6" s="576">
        <v>23</v>
      </c>
      <c r="AH6" s="576">
        <v>24</v>
      </c>
      <c r="AI6" s="576">
        <v>25</v>
      </c>
      <c r="AJ6" s="576">
        <v>26</v>
      </c>
      <c r="AK6" s="576">
        <v>27</v>
      </c>
      <c r="AL6" s="576">
        <v>28</v>
      </c>
      <c r="AM6" s="576">
        <v>29</v>
      </c>
      <c r="AN6" s="576">
        <v>30</v>
      </c>
      <c r="AO6" s="576">
        <v>31</v>
      </c>
      <c r="AP6" s="576">
        <v>32</v>
      </c>
      <c r="AQ6" s="576">
        <v>33</v>
      </c>
      <c r="AR6" s="576">
        <v>34</v>
      </c>
      <c r="AS6" s="576">
        <v>35</v>
      </c>
      <c r="AT6" s="576">
        <v>36</v>
      </c>
      <c r="AU6" s="576">
        <v>37</v>
      </c>
      <c r="AV6" s="576">
        <v>38</v>
      </c>
      <c r="AW6" s="576">
        <v>39</v>
      </c>
      <c r="AX6" s="576">
        <v>40</v>
      </c>
      <c r="AY6" s="576">
        <v>41</v>
      </c>
      <c r="AZ6" s="576">
        <v>42</v>
      </c>
      <c r="BA6" s="576">
        <v>43</v>
      </c>
      <c r="BB6" s="576">
        <v>44</v>
      </c>
      <c r="BC6" s="576">
        <v>45</v>
      </c>
      <c r="BD6" s="576">
        <v>46</v>
      </c>
      <c r="BE6" s="576">
        <v>47</v>
      </c>
      <c r="BF6" s="576">
        <v>48</v>
      </c>
      <c r="BG6" s="576">
        <v>49</v>
      </c>
      <c r="BH6" s="576">
        <v>50</v>
      </c>
      <c r="BI6" s="576">
        <v>51</v>
      </c>
      <c r="BJ6" s="576">
        <v>52</v>
      </c>
      <c r="BK6" s="576">
        <v>53</v>
      </c>
      <c r="BL6" s="576">
        <v>54</v>
      </c>
      <c r="BM6" s="626">
        <v>55</v>
      </c>
      <c r="BN6" s="626">
        <v>56</v>
      </c>
      <c r="BO6" s="626">
        <v>57</v>
      </c>
      <c r="BP6" s="626">
        <v>58</v>
      </c>
      <c r="BQ6" s="626">
        <v>59</v>
      </c>
      <c r="BR6" s="626">
        <v>60</v>
      </c>
      <c r="BS6" s="626">
        <v>61</v>
      </c>
      <c r="BT6" s="626">
        <v>62</v>
      </c>
      <c r="BU6" s="626">
        <v>63</v>
      </c>
      <c r="BV6" s="626">
        <v>64</v>
      </c>
      <c r="BW6" s="626">
        <v>65</v>
      </c>
      <c r="BX6" s="626">
        <v>66</v>
      </c>
      <c r="BY6" s="626">
        <v>67</v>
      </c>
      <c r="BZ6" s="626">
        <v>68</v>
      </c>
      <c r="CA6" s="626">
        <v>69</v>
      </c>
      <c r="CB6" s="626">
        <v>70</v>
      </c>
      <c r="CC6" s="626">
        <v>71</v>
      </c>
      <c r="CD6" s="626">
        <v>72</v>
      </c>
      <c r="CE6" s="626">
        <v>73</v>
      </c>
      <c r="CF6" s="626">
        <v>74</v>
      </c>
      <c r="CG6" s="576">
        <v>75</v>
      </c>
      <c r="CH6" s="576">
        <v>76</v>
      </c>
      <c r="CI6" s="576">
        <v>77</v>
      </c>
      <c r="CJ6" s="576">
        <v>78</v>
      </c>
      <c r="CK6" s="576">
        <v>79</v>
      </c>
      <c r="CL6" s="576">
        <v>80</v>
      </c>
      <c r="CM6" s="576">
        <v>81</v>
      </c>
      <c r="CN6" s="576">
        <v>82</v>
      </c>
      <c r="CO6" s="576">
        <v>83</v>
      </c>
      <c r="CP6" s="576">
        <v>84</v>
      </c>
      <c r="CQ6" s="576">
        <v>85</v>
      </c>
      <c r="CR6" s="576">
        <v>86</v>
      </c>
      <c r="CS6" s="576">
        <v>87</v>
      </c>
      <c r="CT6" s="576">
        <v>88</v>
      </c>
      <c r="CU6" s="576">
        <v>89</v>
      </c>
      <c r="CV6" s="576">
        <v>90</v>
      </c>
      <c r="CW6" s="576">
        <v>91</v>
      </c>
      <c r="CX6" s="576">
        <v>92</v>
      </c>
      <c r="CY6" s="576">
        <v>93</v>
      </c>
      <c r="CZ6" s="576">
        <v>94</v>
      </c>
      <c r="DA6" s="576">
        <v>95</v>
      </c>
      <c r="DB6" s="576">
        <v>96</v>
      </c>
      <c r="DC6" s="576">
        <v>97</v>
      </c>
      <c r="DD6" s="576">
        <v>98</v>
      </c>
      <c r="DE6" s="576">
        <v>99</v>
      </c>
      <c r="DF6" s="576">
        <v>100</v>
      </c>
      <c r="DG6" s="576">
        <v>101</v>
      </c>
      <c r="DH6" s="576">
        <v>102</v>
      </c>
      <c r="DI6" s="576">
        <v>103</v>
      </c>
      <c r="DJ6" s="576">
        <v>104</v>
      </c>
      <c r="DK6" s="576">
        <v>105</v>
      </c>
      <c r="DL6" s="626">
        <v>106</v>
      </c>
      <c r="DM6" s="626">
        <v>107</v>
      </c>
      <c r="DN6" s="626">
        <v>108</v>
      </c>
      <c r="DO6" s="626" t="s">
        <v>445</v>
      </c>
      <c r="DP6" s="627" t="s">
        <v>446</v>
      </c>
    </row>
    <row s="569" customFormat="1" customHeight="1" ht="22.5">
      <c r="A7" s="582"/>
      <c r="B7" s="584"/>
      <c r="C7" s="584"/>
      <c r="D7" s="646" t="s">
        <v>258</v>
      </c>
      <c r="E7" s="646"/>
      <c r="F7" s="646" t="s">
        <v>22</v>
      </c>
      <c r="G7" s="646"/>
      <c r="H7" s="646"/>
      <c r="I7" s="647" t="s">
        <v>22</v>
      </c>
      <c r="J7" s="678" t="s">
        <v>22</v>
      </c>
      <c r="K7" s="585">
        <f>Table8[[#This Row], [je2]]+Table8[[#This Row], [je16]]+Table8[[#This Row], [je44]]+Table8[[#This Row], [je57]]+Table8[[#This Row], [je62]]+Table8[[#This Row], [je75]]+Table8[[#This Row], [je92]]+Table8[[#This Row], [je95]]+Table8[[#This Row], [je101]]+Table8[[#This Row], [je105]]</f>
        <v>36930139.85</v>
      </c>
      <c r="L7" s="585">
        <f>SUM(Table8[[#This Row], [je3]]:Table8[[#This Row], [je15]])</f>
        <v>2933210.6</v>
      </c>
      <c r="M7" s="586">
        <f>M8+M36+M40</f>
        <v>0</v>
      </c>
      <c r="N7" s="586">
        <f>N8+N36+N40</f>
        <v>18000</v>
      </c>
      <c r="O7" s="586">
        <f>O8+O36+O40</f>
        <v>0</v>
      </c>
      <c r="P7" s="586">
        <f>P8+P36+P40</f>
        <v>0</v>
      </c>
      <c r="Q7" s="586">
        <f>Q8+Q36+Q40</f>
        <v>1643510.6</v>
      </c>
      <c r="R7" s="586">
        <f>R8+R36+R40</f>
        <v>0</v>
      </c>
      <c r="S7" s="586">
        <f>S8+S36+S40</f>
        <v>0</v>
      </c>
      <c r="T7" s="586">
        <f>T8+T36+T40</f>
        <v>0</v>
      </c>
      <c r="U7" s="586">
        <f>U8+U36+U40</f>
        <v>0</v>
      </c>
      <c r="V7" s="586">
        <f>V8+V36+V40</f>
        <v>0</v>
      </c>
      <c r="W7" s="586">
        <f>W8+W36+W40</f>
        <v>0</v>
      </c>
      <c r="X7" s="586">
        <f>X8+X36+X40</f>
        <v>0</v>
      </c>
      <c r="Y7" s="586">
        <f>Y8+Y36+Y40</f>
        <v>1271700</v>
      </c>
      <c r="Z7" s="585">
        <f>SUM(Table8[[#This Row], [je17]]:Table8[[#This Row], [je43]])</f>
        <v>4648241.06</v>
      </c>
      <c r="AA7" s="586">
        <f>AA8+AA36+AA40</f>
        <v>26700</v>
      </c>
      <c r="AB7" s="586">
        <f>AB8+AB36+AB40</f>
        <v>0</v>
      </c>
      <c r="AC7" s="586">
        <f>AC8+AC36+AC40</f>
        <v>0</v>
      </c>
      <c r="AD7" s="586">
        <f>AD8+AD36+AD40</f>
        <v>0</v>
      </c>
      <c r="AE7" s="586">
        <f>AE8+AE36+AE40</f>
        <v>6708</v>
      </c>
      <c r="AF7" s="586">
        <f>AF8+AF36+AF40</f>
        <v>40000</v>
      </c>
      <c r="AG7" s="586">
        <f>AG8+AG36+AG40</f>
        <v>6000</v>
      </c>
      <c r="AH7" s="586">
        <f>AH8+AH36+AH40</f>
        <v>190900</v>
      </c>
      <c r="AI7" s="586">
        <f>AI8+AI36+AI40</f>
        <v>489096</v>
      </c>
      <c r="AJ7" s="586">
        <f>AJ8+AJ36+AJ40</f>
        <v>54535</v>
      </c>
      <c r="AK7" s="586">
        <f>AK8+AK36+AK40</f>
        <v>0</v>
      </c>
      <c r="AL7" s="586">
        <f>AL8+AL36+AL40</f>
        <v>1644717</v>
      </c>
      <c r="AM7" s="586">
        <f>AM8+AM36+AM40</f>
        <v>804168</v>
      </c>
      <c r="AN7" s="586">
        <f>AN8+AN36+AN40</f>
        <v>0</v>
      </c>
      <c r="AO7" s="586">
        <f>AO8+AO36+AO40</f>
        <v>8192</v>
      </c>
      <c r="AP7" s="586">
        <f>AP8+AP36+AP40</f>
        <v>10340</v>
      </c>
      <c r="AQ7" s="586">
        <f>AQ8+AQ36+AQ40</f>
        <v>0</v>
      </c>
      <c r="AR7" s="586">
        <f>AR8+AR36+AR40</f>
        <v>0</v>
      </c>
      <c r="AS7" s="586">
        <f>AS8+AS36+AS40</f>
        <v>384000</v>
      </c>
      <c r="AT7" s="586">
        <f>AT8+AT36+AT40</f>
        <v>69650</v>
      </c>
      <c r="AU7" s="586">
        <f>AU8+AU36+AU40</f>
        <v>285000</v>
      </c>
      <c r="AV7" s="586">
        <f>AV8+AV36+AV40</f>
        <v>0</v>
      </c>
      <c r="AW7" s="586">
        <f>AW8+AW36+AW40</f>
        <v>0</v>
      </c>
      <c r="AX7" s="586">
        <f>AX8+AX36+AX40</f>
        <v>0</v>
      </c>
      <c r="AY7" s="586">
        <f>AY8+AY36+AY40</f>
        <v>62707.06</v>
      </c>
      <c r="AZ7" s="586">
        <f>AZ8+AZ36+AZ40</f>
        <v>0</v>
      </c>
      <c r="BA7" s="586">
        <f>BA8+BA36+BA40</f>
        <v>565528</v>
      </c>
      <c r="BB7" s="585">
        <f>SUM(Table8[[#This Row], [je45]]:Table8[[#This Row], [je56]])</f>
        <v>0</v>
      </c>
      <c r="BC7" s="586">
        <f>BC8+BC36+BC40</f>
        <v>0</v>
      </c>
      <c r="BD7" s="586">
        <f>BD8+BD36+BD40</f>
        <v>0</v>
      </c>
      <c r="BE7" s="586">
        <f>BE8+BE36+BE40</f>
        <v>0</v>
      </c>
      <c r="BF7" s="586">
        <f>BF8+BF36+BF40</f>
        <v>0</v>
      </c>
      <c r="BG7" s="586">
        <f>BG8+BG36+BG40</f>
        <v>0</v>
      </c>
      <c r="BH7" s="586">
        <f>BH8+BH36+BH40</f>
        <v>0</v>
      </c>
      <c r="BI7" s="586">
        <f>BI8+BI36+BI40</f>
        <v>0</v>
      </c>
      <c r="BJ7" s="586">
        <f>BJ8+BJ36+BJ40</f>
        <v>0</v>
      </c>
      <c r="BK7" s="586">
        <f>BK8+BK36+BK40</f>
        <v>0</v>
      </c>
      <c r="BL7" s="586">
        <f>BL8+BL36+BL40</f>
        <v>0</v>
      </c>
      <c r="BM7" s="586">
        <f>BM8+BM36+BM40</f>
        <v>0</v>
      </c>
      <c r="BN7" s="586">
        <f>BN8+BN36+BN40</f>
        <v>0</v>
      </c>
      <c r="BO7" s="585">
        <f>SUM(Table8[[#This Row], [je58]]:Table8[[#This Row], [je61]])</f>
        <v>0</v>
      </c>
      <c r="BP7" s="586">
        <f>BP8+BP36+BP40</f>
        <v>0</v>
      </c>
      <c r="BQ7" s="586">
        <f>BQ8+BQ36+BQ40</f>
        <v>0</v>
      </c>
      <c r="BR7" s="586">
        <f>BR8+BR36+BR40</f>
        <v>0</v>
      </c>
      <c r="BS7" s="586">
        <f>BS8+BS36+BS40</f>
        <v>0</v>
      </c>
      <c r="BT7" s="585">
        <f>SUM(Table8[[#This Row], [je63]]:Table8[[#This Row], [je74]])</f>
        <v>0</v>
      </c>
      <c r="BU7" s="586">
        <f>BU8+BU36+BU40</f>
        <v>0</v>
      </c>
      <c r="BV7" s="586">
        <f>BV8+BV36+BV40</f>
        <v>0</v>
      </c>
      <c r="BW7" s="586">
        <f>BW8+BW36+BW40</f>
        <v>0</v>
      </c>
      <c r="BX7" s="586">
        <f>BX8+BX36+BX40</f>
        <v>0</v>
      </c>
      <c r="BY7" s="586">
        <f>BY8+BY36+BY40</f>
        <v>0</v>
      </c>
      <c r="BZ7" s="586">
        <f>BZ8+BZ36+BZ40</f>
        <v>0</v>
      </c>
      <c r="CA7" s="586">
        <f>CA8+CA36+CA40</f>
        <v>0</v>
      </c>
      <c r="CB7" s="586">
        <f>CB8+CB36+CB40</f>
        <v>0</v>
      </c>
      <c r="CC7" s="586">
        <f>CC8+CC36+CC40</f>
        <v>0</v>
      </c>
      <c r="CD7" s="586">
        <f>CD8+CD36+CD40</f>
        <v>0</v>
      </c>
      <c r="CE7" s="586">
        <f>CE8+CE36+CE40</f>
        <v>0</v>
      </c>
      <c r="CF7" s="586">
        <f>CF8+CF36+CF40</f>
        <v>0</v>
      </c>
      <c r="CG7" s="585">
        <f>SUM(Table8[[#This Row], [je76]]:Table8[[#This Row], [je91]])</f>
        <v>465847.05</v>
      </c>
      <c r="CH7" s="586">
        <f>CH8+CH36+CH40</f>
        <v>0</v>
      </c>
      <c r="CI7" s="586">
        <f>CI8+CI36+CI40</f>
        <v>60000</v>
      </c>
      <c r="CJ7" s="586">
        <f>CJ8+CJ36+CJ40</f>
        <v>271665</v>
      </c>
      <c r="CK7" s="586">
        <f>CK8+CK36+CK40</f>
        <v>0</v>
      </c>
      <c r="CL7" s="586">
        <f>CL8+CL36+CL40</f>
        <v>0</v>
      </c>
      <c r="CM7" s="586">
        <f>CM8+CM36+CM40</f>
        <v>0</v>
      </c>
      <c r="CN7" s="586">
        <f>CN8+CN36+CN40</f>
        <v>0</v>
      </c>
      <c r="CO7" s="586">
        <f>CO8+CO36+CO40</f>
        <v>134182.05</v>
      </c>
      <c r="CP7" s="586">
        <f>CP8+CP36+CP40</f>
        <v>0</v>
      </c>
      <c r="CQ7" s="586">
        <f>CQ8+CQ36+CQ40</f>
        <v>0</v>
      </c>
      <c r="CR7" s="586">
        <f>CR8+CR36+CR40</f>
        <v>0</v>
      </c>
      <c r="CS7" s="586">
        <f>CS8+CS36+CS40</f>
        <v>0</v>
      </c>
      <c r="CT7" s="586">
        <f>CT8+CT36+CT40</f>
        <v>0</v>
      </c>
      <c r="CU7" s="586">
        <f>CU8+CU36+CU40</f>
        <v>0</v>
      </c>
      <c r="CV7" s="586">
        <f>CV8+CV36+CV40</f>
        <v>0</v>
      </c>
      <c r="CW7" s="586">
        <f>CW8+CW36+CW40</f>
        <v>0</v>
      </c>
      <c r="CX7" s="585">
        <f>SUM(Table8[[#This Row], [je93]]:Table8[[#This Row], [je94]])</f>
        <v>0</v>
      </c>
      <c r="CY7" s="586">
        <f>CY8+CY36+CY40</f>
        <v>0</v>
      </c>
      <c r="CZ7" s="586">
        <f>CZ8+CZ36+CZ40</f>
        <v>0</v>
      </c>
      <c r="DA7" s="585">
        <f>SUM(Table8[[#This Row], [je96]]:Table8[[#This Row], [je100]])</f>
        <v>28882841.14</v>
      </c>
      <c r="DB7" s="586">
        <f>DB8+DB36+DB40</f>
        <v>0</v>
      </c>
      <c r="DC7" s="586">
        <f>DC8+DC36+DC40</f>
        <v>0</v>
      </c>
      <c r="DD7" s="586">
        <f>DD8+DD36+DD40</f>
        <v>0</v>
      </c>
      <c r="DE7" s="586">
        <f>DE8+DE36+DE40</f>
        <v>0</v>
      </c>
      <c r="DF7" s="586">
        <f>DF8+DF36+DF40</f>
        <v>28882841.14</v>
      </c>
      <c r="DG7" s="585">
        <f>SUM(Table8[[#This Row], [je102]]:Table8[[#This Row], [je104]])</f>
        <v>0</v>
      </c>
      <c r="DH7" s="586">
        <f>DH8+DH36+DH40</f>
        <v>0</v>
      </c>
      <c r="DI7" s="586">
        <f>DI8+DI36+DI40</f>
        <v>0</v>
      </c>
      <c r="DJ7" s="586">
        <f>DJ8+DJ36+DJ40</f>
        <v>0</v>
      </c>
      <c r="DK7" s="585">
        <f>SUM(Table8[[#This Row], [je106]]:Table8[[#This Row], [je110]])</f>
        <v>0</v>
      </c>
      <c r="DL7" s="586">
        <f>DL8+DL36+DL40</f>
        <v>0</v>
      </c>
      <c r="DM7" s="586">
        <f>DM8+DM36+DM40</f>
        <v>0</v>
      </c>
      <c r="DN7" s="586">
        <f>DN8+DN36+DN40</f>
        <v>0</v>
      </c>
      <c r="DO7" s="586">
        <f>DO8+DO36+DO40</f>
        <v>0</v>
      </c>
      <c r="DP7" s="587">
        <f>DP8+DP36+DP40</f>
        <v>0</v>
      </c>
    </row>
    <row customHeight="1" ht="22.5">
      <c r="A8" s="582" t="s">
        <v>270</v>
      </c>
      <c r="B8" s="584"/>
      <c r="C8" s="584"/>
      <c r="D8" s="646" t="s">
        <v>271</v>
      </c>
      <c r="E8" s="646"/>
      <c r="F8" s="646" t="s">
        <v>22</v>
      </c>
      <c r="G8" s="646"/>
      <c r="H8" s="646"/>
      <c r="I8" s="647" t="s">
        <v>22</v>
      </c>
      <c r="J8" s="678" t="s">
        <v>22</v>
      </c>
      <c r="K8" s="585">
        <f>Table8[[#This Row], [je2]]+Table8[[#This Row], [je16]]+Table8[[#This Row], [je44]]+Table8[[#This Row], [je57]]+Table8[[#This Row], [je62]]+Table8[[#This Row], [je75]]+Table8[[#This Row], [je92]]+Table8[[#This Row], [je95]]+Table8[[#This Row], [je101]]+Table8[[#This Row], [je105]]</f>
        <v>7604051.71</v>
      </c>
      <c r="L8" s="585">
        <f>SUM(Table8[[#This Row], [je3]]:Table8[[#This Row], [je15]])</f>
        <v>2933210.6</v>
      </c>
      <c r="M8" s="586">
        <f>M9+M23+M26</f>
        <v>0</v>
      </c>
      <c r="N8" s="586">
        <f>N9+N23+N26</f>
        <v>18000</v>
      </c>
      <c r="O8" s="586">
        <f>O9+O23+O26</f>
        <v>0</v>
      </c>
      <c r="P8" s="586">
        <f>P9+P23+P26</f>
        <v>0</v>
      </c>
      <c r="Q8" s="586">
        <f>Q9+Q23+Q26</f>
        <v>1643510.6</v>
      </c>
      <c r="R8" s="586">
        <f>R9+R23+R26</f>
        <v>0</v>
      </c>
      <c r="S8" s="586">
        <f>S9+S23+S26</f>
        <v>0</v>
      </c>
      <c r="T8" s="586">
        <f>T9+T23+T26</f>
        <v>0</v>
      </c>
      <c r="U8" s="586">
        <f>U9+U23+U26</f>
        <v>0</v>
      </c>
      <c r="V8" s="586">
        <f>V9+V23+V26</f>
        <v>0</v>
      </c>
      <c r="W8" s="586">
        <f>W9+W23+W26</f>
        <v>0</v>
      </c>
      <c r="X8" s="586">
        <f>X9+X23+X26</f>
        <v>0</v>
      </c>
      <c r="Y8" s="586">
        <f>Y9+Y23+Y26</f>
        <v>1271700</v>
      </c>
      <c r="Z8" s="585">
        <f>SUM(Table8[[#This Row], [je17]]:Table8[[#This Row], [je43]])</f>
        <v>4536659.06</v>
      </c>
      <c r="AA8" s="586">
        <f>AA9+AA23+AA26</f>
        <v>26700</v>
      </c>
      <c r="AB8" s="586">
        <f>AB9+AB23+AB26</f>
        <v>0</v>
      </c>
      <c r="AC8" s="586">
        <f>AC9+AC23+AC26</f>
        <v>0</v>
      </c>
      <c r="AD8" s="586">
        <f>AD9+AD23+AD26</f>
        <v>0</v>
      </c>
      <c r="AE8" s="586">
        <f>AE9+AE23+AE26</f>
        <v>6708</v>
      </c>
      <c r="AF8" s="586">
        <f>AF9+AF23+AF26</f>
        <v>40000</v>
      </c>
      <c r="AG8" s="586">
        <f>AG9+AG23+AG26</f>
        <v>6000</v>
      </c>
      <c r="AH8" s="586">
        <f>AH9+AH23+AH26</f>
        <v>190900</v>
      </c>
      <c r="AI8" s="586">
        <f>AI9+AI23+AI26</f>
        <v>489096</v>
      </c>
      <c r="AJ8" s="586">
        <f>AJ9+AJ23+AJ26</f>
        <v>54535</v>
      </c>
      <c r="AK8" s="586">
        <f>AK9+AK23+AK26</f>
        <v>0</v>
      </c>
      <c r="AL8" s="586">
        <f>AL9+AL23+AL26</f>
        <v>1644717</v>
      </c>
      <c r="AM8" s="586">
        <f>AM9+AM23+AM26</f>
        <v>804168</v>
      </c>
      <c r="AN8" s="586">
        <f>AN9+AN23+AN26</f>
        <v>0</v>
      </c>
      <c r="AO8" s="586">
        <f>AO9+AO23+AO26</f>
        <v>4472</v>
      </c>
      <c r="AP8" s="586">
        <f>AP9+AP23+AP26</f>
        <v>10340</v>
      </c>
      <c r="AQ8" s="586">
        <f>AQ9+AQ23+AQ26</f>
        <v>0</v>
      </c>
      <c r="AR8" s="586">
        <f>AR9+AR23+AR26</f>
        <v>0</v>
      </c>
      <c r="AS8" s="586">
        <f>AS9+AS23+AS26</f>
        <v>384000</v>
      </c>
      <c r="AT8" s="586">
        <f>AT9+AT23+AT26</f>
        <v>69650</v>
      </c>
      <c r="AU8" s="586">
        <f>AU9+AU23+AU26</f>
        <v>285000</v>
      </c>
      <c r="AV8" s="586">
        <f>AV9+AV23+AV26</f>
        <v>0</v>
      </c>
      <c r="AW8" s="586">
        <f>AW9+AW23+AW26</f>
        <v>0</v>
      </c>
      <c r="AX8" s="586">
        <f>AX9+AX23+AX26</f>
        <v>0</v>
      </c>
      <c r="AY8" s="586">
        <f>AY9+AY23+AY26</f>
        <v>62707.06</v>
      </c>
      <c r="AZ8" s="586">
        <f>AZ9+AZ23+AZ26</f>
        <v>0</v>
      </c>
      <c r="BA8" s="586">
        <f>BA9+BA23+BA26</f>
        <v>457666</v>
      </c>
      <c r="BB8" s="585">
        <f>SUM(Table8[[#This Row], [je45]]:Table8[[#This Row], [je56]])</f>
        <v>0</v>
      </c>
      <c r="BC8" s="586">
        <f>BC9+BC23+BC26</f>
        <v>0</v>
      </c>
      <c r="BD8" s="586">
        <f>BD9+BD23+BD26</f>
        <v>0</v>
      </c>
      <c r="BE8" s="586">
        <f>BE9+BE23+BE26</f>
        <v>0</v>
      </c>
      <c r="BF8" s="586">
        <f>BF9+BF23+BF26</f>
        <v>0</v>
      </c>
      <c r="BG8" s="586">
        <f>BG9+BG23+BG26</f>
        <v>0</v>
      </c>
      <c r="BH8" s="586">
        <f>BH9+BH23+BH26</f>
        <v>0</v>
      </c>
      <c r="BI8" s="586">
        <f>BI9+BI23+BI26</f>
        <v>0</v>
      </c>
      <c r="BJ8" s="586">
        <f>BJ9+BJ23+BJ26</f>
        <v>0</v>
      </c>
      <c r="BK8" s="586">
        <f>BK9+BK23+BK26</f>
        <v>0</v>
      </c>
      <c r="BL8" s="586">
        <f>BL9+BL23+BL26</f>
        <v>0</v>
      </c>
      <c r="BM8" s="586">
        <f>BM9+BM23+BM26</f>
        <v>0</v>
      </c>
      <c r="BN8" s="586">
        <f>BN9+BN23+BN26</f>
        <v>0</v>
      </c>
      <c r="BO8" s="585">
        <f>SUM(Table8[[#This Row], [je58]]:Table8[[#This Row], [je61]])</f>
        <v>0</v>
      </c>
      <c r="BP8" s="586">
        <f>BP9+BP23+BP26</f>
        <v>0</v>
      </c>
      <c r="BQ8" s="586">
        <f>BQ9+BQ23+BQ26</f>
        <v>0</v>
      </c>
      <c r="BR8" s="586">
        <f>BR9+BR23+BR26</f>
        <v>0</v>
      </c>
      <c r="BS8" s="586">
        <f>BS9+BS23+BS26</f>
        <v>0</v>
      </c>
      <c r="BT8" s="585">
        <f>SUM(Table8[[#This Row], [je63]]:Table8[[#This Row], [je74]])</f>
        <v>0</v>
      </c>
      <c r="BU8" s="586">
        <f>BU9+BU23+BU26</f>
        <v>0</v>
      </c>
      <c r="BV8" s="586">
        <f>BV9+BV23+BV26</f>
        <v>0</v>
      </c>
      <c r="BW8" s="586">
        <f>BW9+BW23+BW26</f>
        <v>0</v>
      </c>
      <c r="BX8" s="586">
        <f>BX9+BX23+BX26</f>
        <v>0</v>
      </c>
      <c r="BY8" s="586">
        <f>BY9+BY23+BY26</f>
        <v>0</v>
      </c>
      <c r="BZ8" s="586">
        <f>BZ9+BZ23+BZ26</f>
        <v>0</v>
      </c>
      <c r="CA8" s="586">
        <f>CA9+CA23+CA26</f>
        <v>0</v>
      </c>
      <c r="CB8" s="586">
        <f>CB9+CB23+CB26</f>
        <v>0</v>
      </c>
      <c r="CC8" s="586">
        <f>CC9+CC23+CC26</f>
        <v>0</v>
      </c>
      <c r="CD8" s="586">
        <f>CD9+CD23+CD26</f>
        <v>0</v>
      </c>
      <c r="CE8" s="586">
        <f>CE9+CE23+CE26</f>
        <v>0</v>
      </c>
      <c r="CF8" s="586">
        <f>CF9+CF23+CF26</f>
        <v>0</v>
      </c>
      <c r="CG8" s="585">
        <f>SUM(Table8[[#This Row], [je76]]:Table8[[#This Row], [je91]])</f>
        <v>134182.05</v>
      </c>
      <c r="CH8" s="586">
        <f>CH9+CH23+CH26</f>
        <v>0</v>
      </c>
      <c r="CI8" s="586">
        <f>CI9+CI23+CI26</f>
        <v>0</v>
      </c>
      <c r="CJ8" s="586">
        <f>CJ9+CJ23+CJ26</f>
        <v>0</v>
      </c>
      <c r="CK8" s="586">
        <f>CK9+CK23+CK26</f>
        <v>0</v>
      </c>
      <c r="CL8" s="586">
        <f>CL9+CL23+CL26</f>
        <v>0</v>
      </c>
      <c r="CM8" s="586">
        <f>CM9+CM23+CM26</f>
        <v>0</v>
      </c>
      <c r="CN8" s="586">
        <f>CN9+CN23+CN26</f>
        <v>0</v>
      </c>
      <c r="CO8" s="586">
        <f>CO9+CO23+CO26</f>
        <v>134182.05</v>
      </c>
      <c r="CP8" s="586">
        <f>CP9+CP23+CP26</f>
        <v>0</v>
      </c>
      <c r="CQ8" s="586">
        <f>CQ9+CQ23+CQ26</f>
        <v>0</v>
      </c>
      <c r="CR8" s="586">
        <f>CR9+CR23+CR26</f>
        <v>0</v>
      </c>
      <c r="CS8" s="586">
        <f>CS9+CS23+CS26</f>
        <v>0</v>
      </c>
      <c r="CT8" s="586">
        <f>CT9+CT23+CT26</f>
        <v>0</v>
      </c>
      <c r="CU8" s="586">
        <f>CU9+CU23+CU26</f>
        <v>0</v>
      </c>
      <c r="CV8" s="586">
        <f>CV9+CV23+CV26</f>
        <v>0</v>
      </c>
      <c r="CW8" s="586">
        <f>CW9+CW23+CW26</f>
        <v>0</v>
      </c>
      <c r="CX8" s="585">
        <f>SUM(Table8[[#This Row], [je93]]:Table8[[#This Row], [je94]])</f>
        <v>0</v>
      </c>
      <c r="CY8" s="586">
        <f>CY9+CY23+CY26</f>
        <v>0</v>
      </c>
      <c r="CZ8" s="586">
        <f>CZ9+CZ23+CZ26</f>
        <v>0</v>
      </c>
      <c r="DA8" s="585">
        <f>SUM(Table8[[#This Row], [je96]]:Table8[[#This Row], [je100]])</f>
        <v>0</v>
      </c>
      <c r="DB8" s="586">
        <f>DB9+DB23+DB26</f>
        <v>0</v>
      </c>
      <c r="DC8" s="586">
        <f>DC9+DC23+DC26</f>
        <v>0</v>
      </c>
      <c r="DD8" s="586">
        <f>DD9+DD23+DD26</f>
        <v>0</v>
      </c>
      <c r="DE8" s="586">
        <f>DE9+DE23+DE26</f>
        <v>0</v>
      </c>
      <c r="DF8" s="586">
        <f>DF9+DF23+DF26</f>
        <v>0</v>
      </c>
      <c r="DG8" s="585">
        <f>SUM(Table8[[#This Row], [je102]]:Table8[[#This Row], [je104]])</f>
        <v>0</v>
      </c>
      <c r="DH8" s="586">
        <f>DH9+DH23+DH26</f>
        <v>0</v>
      </c>
      <c r="DI8" s="586">
        <f>DI9+DI23+DI26</f>
        <v>0</v>
      </c>
      <c r="DJ8" s="586">
        <f>DJ9+DJ23+DJ26</f>
        <v>0</v>
      </c>
      <c r="DK8" s="585">
        <f>SUM(Table8[[#This Row], [je106]]:Table8[[#This Row], [je110]])</f>
        <v>0</v>
      </c>
      <c r="DL8" s="586">
        <f>DL9+DL23+DL26</f>
        <v>0</v>
      </c>
      <c r="DM8" s="586">
        <f>DM9+DM23+DM26</f>
        <v>0</v>
      </c>
      <c r="DN8" s="586">
        <f>DN9+DN23+DN26</f>
        <v>0</v>
      </c>
      <c r="DO8" s="586">
        <f>DO9+DO23+DO26</f>
        <v>0</v>
      </c>
      <c r="DP8" s="587">
        <f>DP9+DP23+DP26</f>
        <v>0</v>
      </c>
    </row>
    <row customHeight="1" ht="22.5">
      <c r="A9" s="582" t="s">
        <v>272</v>
      </c>
      <c r="B9" s="584"/>
      <c r="C9" s="584"/>
      <c r="D9" s="646" t="s">
        <v>273</v>
      </c>
      <c r="E9" s="646"/>
      <c r="F9" s="646" t="s">
        <v>22</v>
      </c>
      <c r="G9" s="646"/>
      <c r="H9" s="646"/>
      <c r="I9" s="647" t="s">
        <v>22</v>
      </c>
      <c r="J9" s="678" t="s">
        <v>22</v>
      </c>
      <c r="K9" s="585">
        <f>Table8[[#This Row], [je2]]+Table8[[#This Row], [je16]]+Table8[[#This Row], [je44]]+Table8[[#This Row], [je57]]+Table8[[#This Row], [je62]]+Table8[[#This Row], [je75]]+Table8[[#This Row], [je92]]+Table8[[#This Row], [je95]]+Table8[[#This Row], [je101]]+Table8[[#This Row], [je105]]</f>
        <v>7347704.71</v>
      </c>
      <c r="L9" s="585">
        <f>SUM(Table8[[#This Row], [je3]]:Table8[[#This Row], [je15]])</f>
        <v>2884210.6</v>
      </c>
      <c r="M9" s="586">
        <f>M10</f>
        <v>0</v>
      </c>
      <c r="N9" s="586">
        <f>N10</f>
        <v>0</v>
      </c>
      <c r="O9" s="586">
        <f>O10</f>
        <v>0</v>
      </c>
      <c r="P9" s="586">
        <f>P10</f>
        <v>0</v>
      </c>
      <c r="Q9" s="586">
        <f>Q10</f>
        <v>1643510.6</v>
      </c>
      <c r="R9" s="586">
        <f>R10</f>
        <v>0</v>
      </c>
      <c r="S9" s="586">
        <f>S10</f>
        <v>0</v>
      </c>
      <c r="T9" s="586">
        <f>T10</f>
        <v>0</v>
      </c>
      <c r="U9" s="586">
        <f>U10</f>
        <v>0</v>
      </c>
      <c r="V9" s="586">
        <f>V10</f>
        <v>0</v>
      </c>
      <c r="W9" s="586">
        <f>W10</f>
        <v>0</v>
      </c>
      <c r="X9" s="586">
        <f>X10</f>
        <v>0</v>
      </c>
      <c r="Y9" s="586">
        <f>Y10</f>
        <v>1240700</v>
      </c>
      <c r="Z9" s="585">
        <f>SUM(Table8[[#This Row], [je17]]:Table8[[#This Row], [je43]])</f>
        <v>4329312.06</v>
      </c>
      <c r="AA9" s="586">
        <f>AA10</f>
        <v>26700</v>
      </c>
      <c r="AB9" s="586">
        <f>AB10</f>
        <v>0</v>
      </c>
      <c r="AC9" s="586">
        <f>AC10</f>
        <v>0</v>
      </c>
      <c r="AD9" s="586">
        <f>AD10</f>
        <v>0</v>
      </c>
      <c r="AE9" s="586">
        <f>AE10</f>
        <v>6708</v>
      </c>
      <c r="AF9" s="586">
        <f>AF10</f>
        <v>40000</v>
      </c>
      <c r="AG9" s="586">
        <f>AG10</f>
        <v>6000</v>
      </c>
      <c r="AH9" s="586">
        <f>AH10</f>
        <v>190900</v>
      </c>
      <c r="AI9" s="586">
        <f>AI10</f>
        <v>489096</v>
      </c>
      <c r="AJ9" s="586">
        <f>AJ10</f>
        <v>0</v>
      </c>
      <c r="AK9" s="586">
        <f>AK10</f>
        <v>0</v>
      </c>
      <c r="AL9" s="586">
        <f>AL10</f>
        <v>1644717</v>
      </c>
      <c r="AM9" s="586">
        <f>AM10</f>
        <v>804168</v>
      </c>
      <c r="AN9" s="586">
        <f>AN10</f>
        <v>0</v>
      </c>
      <c r="AO9" s="586">
        <f>AO10</f>
        <v>0</v>
      </c>
      <c r="AP9" s="586">
        <f>AP10</f>
        <v>0</v>
      </c>
      <c r="AQ9" s="586">
        <f>AQ10</f>
        <v>0</v>
      </c>
      <c r="AR9" s="586">
        <f>AR10</f>
        <v>0</v>
      </c>
      <c r="AS9" s="586">
        <f>AS10</f>
        <v>384000</v>
      </c>
      <c r="AT9" s="586">
        <f>AT10</f>
        <v>69650</v>
      </c>
      <c r="AU9" s="586">
        <f>AU10</f>
        <v>285000</v>
      </c>
      <c r="AV9" s="586">
        <f>AV10</f>
        <v>0</v>
      </c>
      <c r="AW9" s="586">
        <f>AW10</f>
        <v>0</v>
      </c>
      <c r="AX9" s="586">
        <f>AX10</f>
        <v>0</v>
      </c>
      <c r="AY9" s="586">
        <f>AY10</f>
        <v>62707.06</v>
      </c>
      <c r="AZ9" s="586">
        <f>AZ10</f>
        <v>0</v>
      </c>
      <c r="BA9" s="586">
        <f>BA10</f>
        <v>319666</v>
      </c>
      <c r="BB9" s="585">
        <f>SUM(Table8[[#This Row], [je45]]:Table8[[#This Row], [je56]])</f>
        <v>0</v>
      </c>
      <c r="BC9" s="586">
        <f>BC10</f>
        <v>0</v>
      </c>
      <c r="BD9" s="586">
        <f>BD10</f>
        <v>0</v>
      </c>
      <c r="BE9" s="586">
        <f>BE10</f>
        <v>0</v>
      </c>
      <c r="BF9" s="586">
        <f>BF10</f>
        <v>0</v>
      </c>
      <c r="BG9" s="586">
        <f>BG10</f>
        <v>0</v>
      </c>
      <c r="BH9" s="586">
        <f>BH10</f>
        <v>0</v>
      </c>
      <c r="BI9" s="586">
        <f>BI10</f>
        <v>0</v>
      </c>
      <c r="BJ9" s="586">
        <f>BJ10</f>
        <v>0</v>
      </c>
      <c r="BK9" s="586">
        <f>BK10</f>
        <v>0</v>
      </c>
      <c r="BL9" s="586">
        <f>BL10</f>
        <v>0</v>
      </c>
      <c r="BM9" s="586">
        <f>BM10</f>
        <v>0</v>
      </c>
      <c r="BN9" s="586">
        <f>BN10</f>
        <v>0</v>
      </c>
      <c r="BO9" s="585">
        <f>SUM(Table8[[#This Row], [je58]]:Table8[[#This Row], [je61]])</f>
        <v>0</v>
      </c>
      <c r="BP9" s="586">
        <f>BP10</f>
        <v>0</v>
      </c>
      <c r="BQ9" s="586">
        <f>BQ10</f>
        <v>0</v>
      </c>
      <c r="BR9" s="586">
        <f>BR10</f>
        <v>0</v>
      </c>
      <c r="BS9" s="586">
        <f>BS10</f>
        <v>0</v>
      </c>
      <c r="BT9" s="585">
        <f>SUM(Table8[[#This Row], [je63]]:Table8[[#This Row], [je74]])</f>
        <v>0</v>
      </c>
      <c r="BU9" s="586">
        <f>BU10</f>
        <v>0</v>
      </c>
      <c r="BV9" s="586">
        <f>BV10</f>
        <v>0</v>
      </c>
      <c r="BW9" s="586">
        <f>BW10</f>
        <v>0</v>
      </c>
      <c r="BX9" s="586">
        <f>BX10</f>
        <v>0</v>
      </c>
      <c r="BY9" s="586">
        <f>BY10</f>
        <v>0</v>
      </c>
      <c r="BZ9" s="586">
        <f>BZ10</f>
        <v>0</v>
      </c>
      <c r="CA9" s="586">
        <f>CA10</f>
        <v>0</v>
      </c>
      <c r="CB9" s="586">
        <f>CB10</f>
        <v>0</v>
      </c>
      <c r="CC9" s="586">
        <f>CC10</f>
        <v>0</v>
      </c>
      <c r="CD9" s="586">
        <f>CD10</f>
        <v>0</v>
      </c>
      <c r="CE9" s="586">
        <f>CE10</f>
        <v>0</v>
      </c>
      <c r="CF9" s="586">
        <f>CF10</f>
        <v>0</v>
      </c>
      <c r="CG9" s="585">
        <f>SUM(Table8[[#This Row], [je76]]:Table8[[#This Row], [je91]])</f>
        <v>134182.05</v>
      </c>
      <c r="CH9" s="586">
        <f>CH10</f>
        <v>0</v>
      </c>
      <c r="CI9" s="586">
        <f>CI10</f>
        <v>0</v>
      </c>
      <c r="CJ9" s="586">
        <f>CJ10</f>
        <v>0</v>
      </c>
      <c r="CK9" s="586">
        <f>CK10</f>
        <v>0</v>
      </c>
      <c r="CL9" s="586">
        <f>CL10</f>
        <v>0</v>
      </c>
      <c r="CM9" s="586">
        <f>CM10</f>
        <v>0</v>
      </c>
      <c r="CN9" s="586">
        <f>CN10</f>
        <v>0</v>
      </c>
      <c r="CO9" s="586">
        <f>CO10</f>
        <v>134182.05</v>
      </c>
      <c r="CP9" s="586">
        <f>CP10</f>
        <v>0</v>
      </c>
      <c r="CQ9" s="586">
        <f>CQ10</f>
        <v>0</v>
      </c>
      <c r="CR9" s="586">
        <f>CR10</f>
        <v>0</v>
      </c>
      <c r="CS9" s="586">
        <f>CS10</f>
        <v>0</v>
      </c>
      <c r="CT9" s="586">
        <f>CT10</f>
        <v>0</v>
      </c>
      <c r="CU9" s="586">
        <f>CU10</f>
        <v>0</v>
      </c>
      <c r="CV9" s="586">
        <f>CV10</f>
        <v>0</v>
      </c>
      <c r="CW9" s="586">
        <f>CW10</f>
        <v>0</v>
      </c>
      <c r="CX9" s="585">
        <f>SUM(Table8[[#This Row], [je93]]:Table8[[#This Row], [je94]])</f>
        <v>0</v>
      </c>
      <c r="CY9" s="586">
        <f>CY10</f>
        <v>0</v>
      </c>
      <c r="CZ9" s="586">
        <f>CZ10</f>
        <v>0</v>
      </c>
      <c r="DA9" s="585">
        <f>SUM(Table8[[#This Row], [je96]]:Table8[[#This Row], [je100]])</f>
        <v>0</v>
      </c>
      <c r="DB9" s="586">
        <f>DB10</f>
        <v>0</v>
      </c>
      <c r="DC9" s="586">
        <f>DC10</f>
        <v>0</v>
      </c>
      <c r="DD9" s="586">
        <f>DD10</f>
        <v>0</v>
      </c>
      <c r="DE9" s="586">
        <f>DE10</f>
        <v>0</v>
      </c>
      <c r="DF9" s="586">
        <f>DF10</f>
        <v>0</v>
      </c>
      <c r="DG9" s="585">
        <f>SUM(Table8[[#This Row], [je102]]:Table8[[#This Row], [je104]])</f>
        <v>0</v>
      </c>
      <c r="DH9" s="586">
        <f>DH10</f>
        <v>0</v>
      </c>
      <c r="DI9" s="586">
        <f>DI10</f>
        <v>0</v>
      </c>
      <c r="DJ9" s="586">
        <f>DJ10</f>
        <v>0</v>
      </c>
      <c r="DK9" s="585">
        <f>SUM(Table8[[#This Row], [je106]]:Table8[[#This Row], [je110]])</f>
        <v>0</v>
      </c>
      <c r="DL9" s="586">
        <f>DL10</f>
        <v>0</v>
      </c>
      <c r="DM9" s="586">
        <f>DM10</f>
        <v>0</v>
      </c>
      <c r="DN9" s="586">
        <f>DN10</f>
        <v>0</v>
      </c>
      <c r="DO9" s="586">
        <f>DO10</f>
        <v>0</v>
      </c>
      <c r="DP9" s="587">
        <f>DP10</f>
        <v>0</v>
      </c>
    </row>
    <row customHeight="1" ht="22.5">
      <c r="A10" s="582" t="s">
        <v>276</v>
      </c>
      <c r="B10" s="584"/>
      <c r="C10" s="584"/>
      <c r="D10" s="646" t="s">
        <v>277</v>
      </c>
      <c r="E10" s="646"/>
      <c r="F10" s="646" t="s">
        <v>22</v>
      </c>
      <c r="G10" s="646"/>
      <c r="H10" s="646"/>
      <c r="I10" s="647" t="s">
        <v>22</v>
      </c>
      <c r="J10" s="678" t="s">
        <v>22</v>
      </c>
      <c r="K10" s="585">
        <f>Table8[[#This Row], [je2]]+Table8[[#This Row], [je16]]+Table8[[#This Row], [je44]]+Table8[[#This Row], [je57]]+Table8[[#This Row], [je62]]+Table8[[#This Row], [je75]]+Table8[[#This Row], [je92]]+Table8[[#This Row], [je95]]+Table8[[#This Row], [je101]]+Table8[[#This Row], [je105]]</f>
        <v>7347704.71</v>
      </c>
      <c r="L10" s="585">
        <f>SUM(Table8[[#This Row], [je3]]:Table8[[#This Row], [je15]])</f>
        <v>2884210.6</v>
      </c>
      <c r="M10" s="586">
        <f>M11+M12+M13+M14+M15+M16+M17+M18+M19+M20+M21+M22</f>
        <v>0</v>
      </c>
      <c r="N10" s="586">
        <f>N11+N12+N13+N14+N15+N16+N17+N18+N19+N20+N21+N22</f>
        <v>0</v>
      </c>
      <c r="O10" s="586">
        <f>O11+O12+O13+O14+O15+O16+O17+O18+O19+O20+O21+O22</f>
        <v>0</v>
      </c>
      <c r="P10" s="586">
        <f>P11+P12+P13+P14+P15+P16+P17+P18+P19+P20+P21+P22</f>
        <v>0</v>
      </c>
      <c r="Q10" s="586">
        <f>Q11+Q12+Q13+Q14+Q15+Q16+Q17+Q18+Q19+Q20+Q21+Q22</f>
        <v>1643510.6</v>
      </c>
      <c r="R10" s="586">
        <f>R11+R12+R13+R14+R15+R16+R17+R18+R19+R20+R21+R22</f>
        <v>0</v>
      </c>
      <c r="S10" s="586">
        <f>S11+S12+S13+S14+S15+S16+S17+S18+S19+S20+S21+S22</f>
        <v>0</v>
      </c>
      <c r="T10" s="586">
        <f>T11+T12+T13+T14+T15+T16+T17+T18+T19+T20+T21+T22</f>
        <v>0</v>
      </c>
      <c r="U10" s="586">
        <f>U11+U12+U13+U14+U15+U16+U17+U18+U19+U20+U21+U22</f>
        <v>0</v>
      </c>
      <c r="V10" s="586">
        <f>V11+V12+V13+V14+V15+V16+V17+V18+V19+V20+V21+V22</f>
        <v>0</v>
      </c>
      <c r="W10" s="586">
        <f>W11+W12+W13+W14+W15+W16+W17+W18+W19+W20+W21+W22</f>
        <v>0</v>
      </c>
      <c r="X10" s="586">
        <f>X11+X12+X13+X14+X15+X16+X17+X18+X19+X20+X21+X22</f>
        <v>0</v>
      </c>
      <c r="Y10" s="586">
        <f>Y11+Y12+Y13+Y14+Y15+Y16+Y17+Y18+Y19+Y20+Y21+Y22</f>
        <v>1240700</v>
      </c>
      <c r="Z10" s="585">
        <f>SUM(Table8[[#This Row], [je17]]:Table8[[#This Row], [je43]])</f>
        <v>4329312.06</v>
      </c>
      <c r="AA10" s="586">
        <f>AA11+AA12+AA13+AA14+AA15+AA16+AA17+AA18+AA19+AA20+AA21+AA22</f>
        <v>26700</v>
      </c>
      <c r="AB10" s="586">
        <f>AB11+AB12+AB13+AB14+AB15+AB16+AB17+AB18+AB19+AB20+AB21+AB22</f>
        <v>0</v>
      </c>
      <c r="AC10" s="586">
        <f>AC11+AC12+AC13+AC14+AC15+AC16+AC17+AC18+AC19+AC20+AC21+AC22</f>
        <v>0</v>
      </c>
      <c r="AD10" s="586">
        <f>AD11+AD12+AD13+AD14+AD15+AD16+AD17+AD18+AD19+AD20+AD21+AD22</f>
        <v>0</v>
      </c>
      <c r="AE10" s="586">
        <f>AE11+AE12+AE13+AE14+AE15+AE16+AE17+AE18+AE19+AE20+AE21+AE22</f>
        <v>6708</v>
      </c>
      <c r="AF10" s="586">
        <f>AF11+AF12+AF13+AF14+AF15+AF16+AF17+AF18+AF19+AF20+AF21+AF22</f>
        <v>40000</v>
      </c>
      <c r="AG10" s="586">
        <f>AG11+AG12+AG13+AG14+AG15+AG16+AG17+AG18+AG19+AG20+AG21+AG22</f>
        <v>6000</v>
      </c>
      <c r="AH10" s="586">
        <f>AH11+AH12+AH13+AH14+AH15+AH16+AH17+AH18+AH19+AH20+AH21+AH22</f>
        <v>190900</v>
      </c>
      <c r="AI10" s="586">
        <f>AI11+AI12+AI13+AI14+AI15+AI16+AI17+AI18+AI19+AI20+AI21+AI22</f>
        <v>489096</v>
      </c>
      <c r="AJ10" s="586">
        <f>AJ11+AJ12+AJ13+AJ14+AJ15+AJ16+AJ17+AJ18+AJ19+AJ20+AJ21+AJ22</f>
        <v>0</v>
      </c>
      <c r="AK10" s="586">
        <f>AK11+AK12+AK13+AK14+AK15+AK16+AK17+AK18+AK19+AK20+AK21+AK22</f>
        <v>0</v>
      </c>
      <c r="AL10" s="586">
        <f>AL11+AL12+AL13+AL14+AL15+AL16+AL17+AL18+AL19+AL20+AL21+AL22</f>
        <v>1644717</v>
      </c>
      <c r="AM10" s="586">
        <f>AM11+AM12+AM13+AM14+AM15+AM16+AM17+AM18+AM19+AM20+AM21+AM22</f>
        <v>804168</v>
      </c>
      <c r="AN10" s="586">
        <f>AN11+AN12+AN13+AN14+AN15+AN16+AN17+AN18+AN19+AN20+AN21+AN22</f>
        <v>0</v>
      </c>
      <c r="AO10" s="586">
        <f>AO11+AO12+AO13+AO14+AO15+AO16+AO17+AO18+AO19+AO20+AO21+AO22</f>
        <v>0</v>
      </c>
      <c r="AP10" s="586">
        <f>AP11+AP12+AP13+AP14+AP15+AP16+AP17+AP18+AP19+AP20+AP21+AP22</f>
        <v>0</v>
      </c>
      <c r="AQ10" s="586">
        <f>AQ11+AQ12+AQ13+AQ14+AQ15+AQ16+AQ17+AQ18+AQ19+AQ20+AQ21+AQ22</f>
        <v>0</v>
      </c>
      <c r="AR10" s="586">
        <f>AR11+AR12+AR13+AR14+AR15+AR16+AR17+AR18+AR19+AR20+AR21+AR22</f>
        <v>0</v>
      </c>
      <c r="AS10" s="586">
        <f>AS11+AS12+AS13+AS14+AS15+AS16+AS17+AS18+AS19+AS20+AS21+AS22</f>
        <v>384000</v>
      </c>
      <c r="AT10" s="586">
        <f>AT11+AT12+AT13+AT14+AT15+AT16+AT17+AT18+AT19+AT20+AT21+AT22</f>
        <v>69650</v>
      </c>
      <c r="AU10" s="586">
        <f>AU11+AU12+AU13+AU14+AU15+AU16+AU17+AU18+AU19+AU20+AU21+AU22</f>
        <v>285000</v>
      </c>
      <c r="AV10" s="586">
        <f>AV11+AV12+AV13+AV14+AV15+AV16+AV17+AV18+AV19+AV20+AV21+AV22</f>
        <v>0</v>
      </c>
      <c r="AW10" s="586">
        <f>AW11+AW12+AW13+AW14+AW15+AW16+AW17+AW18+AW19+AW20+AW21+AW22</f>
        <v>0</v>
      </c>
      <c r="AX10" s="586">
        <f>AX11+AX12+AX13+AX14+AX15+AX16+AX17+AX18+AX19+AX20+AX21+AX22</f>
        <v>0</v>
      </c>
      <c r="AY10" s="586">
        <f>AY11+AY12+AY13+AY14+AY15+AY16+AY17+AY18+AY19+AY20+AY21+AY22</f>
        <v>62707.06</v>
      </c>
      <c r="AZ10" s="586">
        <f>AZ11+AZ12+AZ13+AZ14+AZ15+AZ16+AZ17+AZ18+AZ19+AZ20+AZ21+AZ22</f>
        <v>0</v>
      </c>
      <c r="BA10" s="586">
        <f>BA11+BA12+BA13+BA14+BA15+BA16+BA17+BA18+BA19+BA20+BA21+BA22</f>
        <v>319666</v>
      </c>
      <c r="BB10" s="585">
        <f>SUM(Table8[[#This Row], [je45]]:Table8[[#This Row], [je56]])</f>
        <v>0</v>
      </c>
      <c r="BC10" s="586">
        <f>BC11+BC12+BC13+BC14+BC15+BC16+BC17+BC18+BC19+BC20+BC21+BC22</f>
        <v>0</v>
      </c>
      <c r="BD10" s="586">
        <f>BD11+BD12+BD13+BD14+BD15+BD16+BD17+BD18+BD19+BD20+BD21+BD22</f>
        <v>0</v>
      </c>
      <c r="BE10" s="586">
        <f>BE11+BE12+BE13+BE14+BE15+BE16+BE17+BE18+BE19+BE20+BE21+BE22</f>
        <v>0</v>
      </c>
      <c r="BF10" s="586">
        <f>BF11+BF12+BF13+BF14+BF15+BF16+BF17+BF18+BF19+BF20+BF21+BF22</f>
        <v>0</v>
      </c>
      <c r="BG10" s="586">
        <f>BG11+BG12+BG13+BG14+BG15+BG16+BG17+BG18+BG19+BG20+BG21+BG22</f>
        <v>0</v>
      </c>
      <c r="BH10" s="586">
        <f>BH11+BH12+BH13+BH14+BH15+BH16+BH17+BH18+BH19+BH20+BH21+BH22</f>
        <v>0</v>
      </c>
      <c r="BI10" s="586">
        <f>BI11+BI12+BI13+BI14+BI15+BI16+BI17+BI18+BI19+BI20+BI21+BI22</f>
        <v>0</v>
      </c>
      <c r="BJ10" s="586">
        <f>BJ11+BJ12+BJ13+BJ14+BJ15+BJ16+BJ17+BJ18+BJ19+BJ20+BJ21+BJ22</f>
        <v>0</v>
      </c>
      <c r="BK10" s="586">
        <f>BK11+BK12+BK13+BK14+BK15+BK16+BK17+BK18+BK19+BK20+BK21+BK22</f>
        <v>0</v>
      </c>
      <c r="BL10" s="586">
        <f>BL11+BL12+BL13+BL14+BL15+BL16+BL17+BL18+BL19+BL20+BL21+BL22</f>
        <v>0</v>
      </c>
      <c r="BM10" s="586">
        <f>BM11+BM12+BM13+BM14+BM15+BM16+BM17+BM18+BM19+BM20+BM21+BM22</f>
        <v>0</v>
      </c>
      <c r="BN10" s="586">
        <f>BN11+BN12+BN13+BN14+BN15+BN16+BN17+BN18+BN19+BN20+BN21+BN22</f>
        <v>0</v>
      </c>
      <c r="BO10" s="585">
        <f>SUM(Table8[[#This Row], [je58]]:Table8[[#This Row], [je61]])</f>
        <v>0</v>
      </c>
      <c r="BP10" s="586">
        <f>BP11+BP12+BP13+BP14+BP15+BP16+BP17+BP18+BP19+BP20+BP21+BP22</f>
        <v>0</v>
      </c>
      <c r="BQ10" s="586">
        <f>BQ11+BQ12+BQ13+BQ14+BQ15+BQ16+BQ17+BQ18+BQ19+BQ20+BQ21+BQ22</f>
        <v>0</v>
      </c>
      <c r="BR10" s="586">
        <f>BR11+BR12+BR13+BR14+BR15+BR16+BR17+BR18+BR19+BR20+BR21+BR22</f>
        <v>0</v>
      </c>
      <c r="BS10" s="586">
        <f>BS11+BS12+BS13+BS14+BS15+BS16+BS17+BS18+BS19+BS20+BS21+BS22</f>
        <v>0</v>
      </c>
      <c r="BT10" s="585">
        <f>SUM(Table8[[#This Row], [je63]]:Table8[[#This Row], [je74]])</f>
        <v>0</v>
      </c>
      <c r="BU10" s="586">
        <f>BU11+BU12+BU13+BU14+BU15+BU16+BU17+BU18+BU19+BU20+BU21+BU22</f>
        <v>0</v>
      </c>
      <c r="BV10" s="586">
        <f>BV11+BV12+BV13+BV14+BV15+BV16+BV17+BV18+BV19+BV20+BV21+BV22</f>
        <v>0</v>
      </c>
      <c r="BW10" s="586">
        <f>BW11+BW12+BW13+BW14+BW15+BW16+BW17+BW18+BW19+BW20+BW21+BW22</f>
        <v>0</v>
      </c>
      <c r="BX10" s="586">
        <f>BX11+BX12+BX13+BX14+BX15+BX16+BX17+BX18+BX19+BX20+BX21+BX22</f>
        <v>0</v>
      </c>
      <c r="BY10" s="586">
        <f>BY11+BY12+BY13+BY14+BY15+BY16+BY17+BY18+BY19+BY20+BY21+BY22</f>
        <v>0</v>
      </c>
      <c r="BZ10" s="586">
        <f>BZ11+BZ12+BZ13+BZ14+BZ15+BZ16+BZ17+BZ18+BZ19+BZ20+BZ21+BZ22</f>
        <v>0</v>
      </c>
      <c r="CA10" s="586">
        <f>CA11+CA12+CA13+CA14+CA15+CA16+CA17+CA18+CA19+CA20+CA21+CA22</f>
        <v>0</v>
      </c>
      <c r="CB10" s="586">
        <f>CB11+CB12+CB13+CB14+CB15+CB16+CB17+CB18+CB19+CB20+CB21+CB22</f>
        <v>0</v>
      </c>
      <c r="CC10" s="586">
        <f>CC11+CC12+CC13+CC14+CC15+CC16+CC17+CC18+CC19+CC20+CC21+CC22</f>
        <v>0</v>
      </c>
      <c r="CD10" s="586">
        <f>CD11+CD12+CD13+CD14+CD15+CD16+CD17+CD18+CD19+CD20+CD21+CD22</f>
        <v>0</v>
      </c>
      <c r="CE10" s="586">
        <f>CE11+CE12+CE13+CE14+CE15+CE16+CE17+CE18+CE19+CE20+CE21+CE22</f>
        <v>0</v>
      </c>
      <c r="CF10" s="586">
        <f>CF11+CF12+CF13+CF14+CF15+CF16+CF17+CF18+CF19+CF20+CF21+CF22</f>
        <v>0</v>
      </c>
      <c r="CG10" s="585">
        <f>SUM(Table8[[#This Row], [je76]]:Table8[[#This Row], [je91]])</f>
        <v>134182.05</v>
      </c>
      <c r="CH10" s="586">
        <f>CH11+CH12+CH13+CH14+CH15+CH16+CH17+CH18+CH19+CH20+CH21+CH22</f>
        <v>0</v>
      </c>
      <c r="CI10" s="586">
        <f>CI11+CI12+CI13+CI14+CI15+CI16+CI17+CI18+CI19+CI20+CI21+CI22</f>
        <v>0</v>
      </c>
      <c r="CJ10" s="586">
        <f>CJ11+CJ12+CJ13+CJ14+CJ15+CJ16+CJ17+CJ18+CJ19+CJ20+CJ21+CJ22</f>
        <v>0</v>
      </c>
      <c r="CK10" s="586">
        <f>CK11+CK12+CK13+CK14+CK15+CK16+CK17+CK18+CK19+CK20+CK21+CK22</f>
        <v>0</v>
      </c>
      <c r="CL10" s="586">
        <f>CL11+CL12+CL13+CL14+CL15+CL16+CL17+CL18+CL19+CL20+CL21+CL22</f>
        <v>0</v>
      </c>
      <c r="CM10" s="586">
        <f>CM11+CM12+CM13+CM14+CM15+CM16+CM17+CM18+CM19+CM20+CM21+CM22</f>
        <v>0</v>
      </c>
      <c r="CN10" s="586">
        <f>CN11+CN12+CN13+CN14+CN15+CN16+CN17+CN18+CN19+CN20+CN21+CN22</f>
        <v>0</v>
      </c>
      <c r="CO10" s="586">
        <f>CO11+CO12+CO13+CO14+CO15+CO16+CO17+CO18+CO19+CO20+CO21+CO22</f>
        <v>134182.05</v>
      </c>
      <c r="CP10" s="586">
        <f>CP11+CP12+CP13+CP14+CP15+CP16+CP17+CP18+CP19+CP20+CP21+CP22</f>
        <v>0</v>
      </c>
      <c r="CQ10" s="586">
        <f>CQ11+CQ12+CQ13+CQ14+CQ15+CQ16+CQ17+CQ18+CQ19+CQ20+CQ21+CQ22</f>
        <v>0</v>
      </c>
      <c r="CR10" s="586">
        <f>CR11+CR12+CR13+CR14+CR15+CR16+CR17+CR18+CR19+CR20+CR21+CR22</f>
        <v>0</v>
      </c>
      <c r="CS10" s="586">
        <f>CS11+CS12+CS13+CS14+CS15+CS16+CS17+CS18+CS19+CS20+CS21+CS22</f>
        <v>0</v>
      </c>
      <c r="CT10" s="586">
        <f>CT11+CT12+CT13+CT14+CT15+CT16+CT17+CT18+CT19+CT20+CT21+CT22</f>
        <v>0</v>
      </c>
      <c r="CU10" s="586">
        <f>CU11+CU12+CU13+CU14+CU15+CU16+CU17+CU18+CU19+CU20+CU21+CU22</f>
        <v>0</v>
      </c>
      <c r="CV10" s="586">
        <f>CV11+CV12+CV13+CV14+CV15+CV16+CV17+CV18+CV19+CV20+CV21+CV22</f>
        <v>0</v>
      </c>
      <c r="CW10" s="586">
        <f>CW11+CW12+CW13+CW14+CW15+CW16+CW17+CW18+CW19+CW20+CW21+CW22</f>
        <v>0</v>
      </c>
      <c r="CX10" s="585">
        <f>SUM(Table8[[#This Row], [je93]]:Table8[[#This Row], [je94]])</f>
        <v>0</v>
      </c>
      <c r="CY10" s="586">
        <f>CY11+CY12+CY13+CY14+CY15+CY16+CY17+CY18+CY19+CY20+CY21+CY22</f>
        <v>0</v>
      </c>
      <c r="CZ10" s="586">
        <f>CZ11+CZ12+CZ13+CZ14+CZ15+CZ16+CZ17+CZ18+CZ19+CZ20+CZ21+CZ22</f>
        <v>0</v>
      </c>
      <c r="DA10" s="585">
        <f>SUM(Table8[[#This Row], [je96]]:Table8[[#This Row], [je100]])</f>
        <v>0</v>
      </c>
      <c r="DB10" s="586">
        <f>DB11+DB12+DB13+DB14+DB15+DB16+DB17+DB18+DB19+DB20+DB21+DB22</f>
        <v>0</v>
      </c>
      <c r="DC10" s="586">
        <f>DC11+DC12+DC13+DC14+DC15+DC16+DC17+DC18+DC19+DC20+DC21+DC22</f>
        <v>0</v>
      </c>
      <c r="DD10" s="586">
        <f>DD11+DD12+DD13+DD14+DD15+DD16+DD17+DD18+DD19+DD20+DD21+DD22</f>
        <v>0</v>
      </c>
      <c r="DE10" s="586">
        <f>DE11+DE12+DE13+DE14+DE15+DE16+DE17+DE18+DE19+DE20+DE21+DE22</f>
        <v>0</v>
      </c>
      <c r="DF10" s="586">
        <f>DF11+DF12+DF13+DF14+DF15+DF16+DF17+DF18+DF19+DF20+DF21+DF22</f>
        <v>0</v>
      </c>
      <c r="DG10" s="585">
        <f>SUM(Table8[[#This Row], [je102]]:Table8[[#This Row], [je104]])</f>
        <v>0</v>
      </c>
      <c r="DH10" s="586">
        <f>DH11+DH12+DH13+DH14+DH15+DH16+DH17+DH18+DH19+DH20+DH21+DH22</f>
        <v>0</v>
      </c>
      <c r="DI10" s="586">
        <f>DI11+DI12+DI13+DI14+DI15+DI16+DI17+DI18+DI19+DI20+DI21+DI22</f>
        <v>0</v>
      </c>
      <c r="DJ10" s="586">
        <f>DJ11+DJ12+DJ13+DJ14+DJ15+DJ16+DJ17+DJ18+DJ19+DJ20+DJ21+DJ22</f>
        <v>0</v>
      </c>
      <c r="DK10" s="585">
        <f>SUM(Table8[[#This Row], [je106]]:Table8[[#This Row], [je110]])</f>
        <v>0</v>
      </c>
      <c r="DL10" s="586">
        <f>DL11+DL12+DL13+DL14+DL15+DL16+DL17+DL18+DL19+DL20+DL21+DL22</f>
        <v>0</v>
      </c>
      <c r="DM10" s="586">
        <f>DM11+DM12+DM13+DM14+DM15+DM16+DM17+DM18+DM19+DM20+DM21+DM22</f>
        <v>0</v>
      </c>
      <c r="DN10" s="586">
        <f>DN11+DN12+DN13+DN14+DN15+DN16+DN17+DN18+DN19+DN20+DN21+DN22</f>
        <v>0</v>
      </c>
      <c r="DO10" s="586">
        <f>DO11+DO12+DO13+DO14+DO15+DO16+DO17+DO18+DO19+DO20+DO21+DO22</f>
        <v>0</v>
      </c>
      <c r="DP10" s="587">
        <f>DP11+DP12+DP13+DP14+DP15+DP16+DP17+DP18+DP19+DP20+DP21+DP22</f>
        <v>0</v>
      </c>
    </row>
    <row customHeight="1" ht="22.5">
      <c r="A11" s="588" t="s">
        <v>276</v>
      </c>
      <c r="B11" s="590"/>
      <c r="C11" s="590"/>
      <c r="D11" s="648" t="s">
        <v>514</v>
      </c>
      <c r="E11" s="648" t="s">
        <v>515</v>
      </c>
      <c r="F11" s="648" t="s">
        <v>502</v>
      </c>
      <c r="G11" s="648" t="s">
        <v>516</v>
      </c>
      <c r="H11" s="648" t="s">
        <v>517</v>
      </c>
      <c r="I11" s="649" t="s">
        <v>505</v>
      </c>
      <c r="J11" s="679" t="s">
        <v>22</v>
      </c>
      <c r="K11" s="585">
        <f>Table8[[#This Row], [je2]]+Table8[[#This Row], [je16]]+Table8[[#This Row], [je44]]+Table8[[#This Row], [je57]]+Table8[[#This Row], [je62]]+Table8[[#This Row], [je75]]+Table8[[#This Row], [je92]]+Table8[[#This Row], [je95]]+Table8[[#This Row], [je101]]+Table8[[#This Row], [je105]]</f>
        <v>804168</v>
      </c>
      <c r="L11" s="585">
        <f>SUM(Table8[[#This Row], [je3]]:Table8[[#This Row], [je15]])</f>
        <v>0</v>
      </c>
      <c r="M11" s="591">
        <v>0</v>
      </c>
      <c r="N11" s="591">
        <v>0</v>
      </c>
      <c r="O11" s="591">
        <v>0</v>
      </c>
      <c r="P11" s="591">
        <v>0</v>
      </c>
      <c r="Q11" s="591">
        <v>0</v>
      </c>
      <c r="R11" s="591">
        <v>0</v>
      </c>
      <c r="S11" s="591">
        <v>0</v>
      </c>
      <c r="T11" s="591">
        <v>0</v>
      </c>
      <c r="U11" s="591">
        <v>0</v>
      </c>
      <c r="V11" s="591">
        <v>0</v>
      </c>
      <c r="W11" s="591">
        <v>0</v>
      </c>
      <c r="X11" s="591">
        <v>0</v>
      </c>
      <c r="Y11" s="591">
        <v>0</v>
      </c>
      <c r="Z11" s="585">
        <f>SUM(Table8[[#This Row], [je17]]:Table8[[#This Row], [je43]])</f>
        <v>804168</v>
      </c>
      <c r="AA11" s="591">
        <v>0</v>
      </c>
      <c r="AB11" s="591">
        <v>0</v>
      </c>
      <c r="AC11" s="591">
        <v>0</v>
      </c>
      <c r="AD11" s="591">
        <v>0</v>
      </c>
      <c r="AE11" s="591">
        <v>0</v>
      </c>
      <c r="AF11" s="591">
        <v>0</v>
      </c>
      <c r="AG11" s="591">
        <v>0</v>
      </c>
      <c r="AH11" s="591">
        <v>0</v>
      </c>
      <c r="AI11" s="591">
        <v>0</v>
      </c>
      <c r="AJ11" s="591">
        <v>0</v>
      </c>
      <c r="AK11" s="591">
        <v>0</v>
      </c>
      <c r="AL11" s="591">
        <v>0</v>
      </c>
      <c r="AM11" s="591">
        <v>804168</v>
      </c>
      <c r="AN11" s="591">
        <v>0</v>
      </c>
      <c r="AO11" s="591">
        <v>0</v>
      </c>
      <c r="AP11" s="591">
        <v>0</v>
      </c>
      <c r="AQ11" s="591">
        <v>0</v>
      </c>
      <c r="AR11" s="591">
        <v>0</v>
      </c>
      <c r="AS11" s="591">
        <v>0</v>
      </c>
      <c r="AT11" s="591">
        <v>0</v>
      </c>
      <c r="AU11" s="591">
        <v>0</v>
      </c>
      <c r="AV11" s="591">
        <v>0</v>
      </c>
      <c r="AW11" s="591">
        <v>0</v>
      </c>
      <c r="AX11" s="591">
        <v>0</v>
      </c>
      <c r="AY11" s="591">
        <v>0</v>
      </c>
      <c r="AZ11" s="591">
        <v>0</v>
      </c>
      <c r="BA11" s="591">
        <v>0</v>
      </c>
      <c r="BB11" s="585">
        <f>SUM(Table8[[#This Row], [je45]]:Table8[[#This Row], [je56]])</f>
        <v>0</v>
      </c>
      <c r="BC11" s="591">
        <v>0</v>
      </c>
      <c r="BD11" s="591">
        <v>0</v>
      </c>
      <c r="BE11" s="591">
        <v>0</v>
      </c>
      <c r="BF11" s="591">
        <v>0</v>
      </c>
      <c r="BG11" s="591">
        <v>0</v>
      </c>
      <c r="BH11" s="591">
        <v>0</v>
      </c>
      <c r="BI11" s="591">
        <v>0</v>
      </c>
      <c r="BJ11" s="591">
        <v>0</v>
      </c>
      <c r="BK11" s="591">
        <v>0</v>
      </c>
      <c r="BL11" s="591">
        <v>0</v>
      </c>
      <c r="BM11" s="591">
        <v>0</v>
      </c>
      <c r="BN11" s="591">
        <v>0</v>
      </c>
      <c r="BO11" s="585">
        <f>SUM(Table8[[#This Row], [je58]]:Table8[[#This Row], [je61]])</f>
        <v>0</v>
      </c>
      <c r="BP11" s="591">
        <v>0</v>
      </c>
      <c r="BQ11" s="591">
        <v>0</v>
      </c>
      <c r="BR11" s="591">
        <v>0</v>
      </c>
      <c r="BS11" s="591">
        <v>0</v>
      </c>
      <c r="BT11" s="585">
        <f>SUM(Table8[[#This Row], [je63]]:Table8[[#This Row], [je74]])</f>
        <v>0</v>
      </c>
      <c r="BU11" s="591">
        <v>0</v>
      </c>
      <c r="BV11" s="591">
        <v>0</v>
      </c>
      <c r="BW11" s="591">
        <v>0</v>
      </c>
      <c r="BX11" s="591">
        <v>0</v>
      </c>
      <c r="BY11" s="591">
        <v>0</v>
      </c>
      <c r="BZ11" s="591">
        <v>0</v>
      </c>
      <c r="CA11" s="591">
        <v>0</v>
      </c>
      <c r="CB11" s="591">
        <v>0</v>
      </c>
      <c r="CC11" s="591">
        <v>0</v>
      </c>
      <c r="CD11" s="591">
        <v>0</v>
      </c>
      <c r="CE11" s="591">
        <v>0</v>
      </c>
      <c r="CF11" s="591">
        <v>0</v>
      </c>
      <c r="CG11" s="585">
        <f>SUM(Table8[[#This Row], [je76]]:Table8[[#This Row], [je91]])</f>
        <v>0</v>
      </c>
      <c r="CH11" s="591">
        <v>0</v>
      </c>
      <c r="CI11" s="591">
        <v>0</v>
      </c>
      <c r="CJ11" s="591">
        <v>0</v>
      </c>
      <c r="CK11" s="591">
        <v>0</v>
      </c>
      <c r="CL11" s="591">
        <v>0</v>
      </c>
      <c r="CM11" s="591">
        <v>0</v>
      </c>
      <c r="CN11" s="591">
        <v>0</v>
      </c>
      <c r="CO11" s="591">
        <v>0</v>
      </c>
      <c r="CP11" s="591">
        <v>0</v>
      </c>
      <c r="CQ11" s="591">
        <v>0</v>
      </c>
      <c r="CR11" s="591">
        <v>0</v>
      </c>
      <c r="CS11" s="591">
        <v>0</v>
      </c>
      <c r="CT11" s="591">
        <v>0</v>
      </c>
      <c r="CU11" s="591">
        <v>0</v>
      </c>
      <c r="CV11" s="591">
        <v>0</v>
      </c>
      <c r="CW11" s="591">
        <v>0</v>
      </c>
      <c r="CX11" s="585">
        <f>SUM(Table8[[#This Row], [je93]]:Table8[[#This Row], [je94]])</f>
        <v>0</v>
      </c>
      <c r="CY11" s="591">
        <v>0</v>
      </c>
      <c r="CZ11" s="591">
        <v>0</v>
      </c>
      <c r="DA11" s="585">
        <f>SUM(Table8[[#This Row], [je96]]:Table8[[#This Row], [je100]])</f>
        <v>0</v>
      </c>
      <c r="DB11" s="591">
        <v>0</v>
      </c>
      <c r="DC11" s="591">
        <v>0</v>
      </c>
      <c r="DD11" s="591">
        <v>0</v>
      </c>
      <c r="DE11" s="591">
        <v>0</v>
      </c>
      <c r="DF11" s="591">
        <v>0</v>
      </c>
      <c r="DG11" s="585">
        <f>SUM(Table8[[#This Row], [je102]]:Table8[[#This Row], [je104]])</f>
        <v>0</v>
      </c>
      <c r="DH11" s="591">
        <v>0</v>
      </c>
      <c r="DI11" s="591">
        <v>0</v>
      </c>
      <c r="DJ11" s="591">
        <v>0</v>
      </c>
      <c r="DK11" s="585">
        <f>SUM(Table8[[#This Row], [je106]]:Table8[[#This Row], [je110]])</f>
        <v>0</v>
      </c>
      <c r="DL11" s="591">
        <v>0</v>
      </c>
      <c r="DM11" s="591">
        <v>0</v>
      </c>
      <c r="DN11" s="591">
        <v>0</v>
      </c>
      <c r="DO11" s="591">
        <v>0</v>
      </c>
      <c r="DP11" s="593">
        <v>0</v>
      </c>
    </row>
    <row customHeight="1" ht="22.5">
      <c r="A12" s="588" t="s">
        <v>276</v>
      </c>
      <c r="B12" s="590"/>
      <c r="C12" s="590"/>
      <c r="D12" s="648" t="s">
        <v>518</v>
      </c>
      <c r="E12" s="648" t="s">
        <v>519</v>
      </c>
      <c r="F12" s="648" t="s">
        <v>502</v>
      </c>
      <c r="G12" s="648" t="s">
        <v>516</v>
      </c>
      <c r="H12" s="648" t="s">
        <v>517</v>
      </c>
      <c r="I12" s="649" t="s">
        <v>505</v>
      </c>
      <c r="J12" s="679" t="s">
        <v>22</v>
      </c>
      <c r="K12" s="585">
        <f>Table8[[#This Row], [je2]]+Table8[[#This Row], [je16]]+Table8[[#This Row], [je44]]+Table8[[#This Row], [je57]]+Table8[[#This Row], [je62]]+Table8[[#This Row], [je75]]+Table8[[#This Row], [je92]]+Table8[[#This Row], [je95]]+Table8[[#This Row], [je101]]+Table8[[#This Row], [je105]]</f>
        <v>436708</v>
      </c>
      <c r="L12" s="585">
        <f>SUM(Table8[[#This Row], [je3]]:Table8[[#This Row], [je15]])</f>
        <v>0</v>
      </c>
      <c r="M12" s="591">
        <v>0</v>
      </c>
      <c r="N12" s="591">
        <v>0</v>
      </c>
      <c r="O12" s="591">
        <v>0</v>
      </c>
      <c r="P12" s="591">
        <v>0</v>
      </c>
      <c r="Q12" s="591">
        <v>0</v>
      </c>
      <c r="R12" s="591">
        <v>0</v>
      </c>
      <c r="S12" s="591">
        <v>0</v>
      </c>
      <c r="T12" s="591">
        <v>0</v>
      </c>
      <c r="U12" s="591">
        <v>0</v>
      </c>
      <c r="V12" s="591">
        <v>0</v>
      </c>
      <c r="W12" s="591">
        <v>0</v>
      </c>
      <c r="X12" s="591">
        <v>0</v>
      </c>
      <c r="Y12" s="591">
        <v>0</v>
      </c>
      <c r="Z12" s="585">
        <f>SUM(Table8[[#This Row], [je17]]:Table8[[#This Row], [je43]])</f>
        <v>436708</v>
      </c>
      <c r="AA12" s="591">
        <v>0</v>
      </c>
      <c r="AB12" s="591">
        <v>0</v>
      </c>
      <c r="AC12" s="591">
        <v>0</v>
      </c>
      <c r="AD12" s="591">
        <v>0</v>
      </c>
      <c r="AE12" s="591">
        <v>6708</v>
      </c>
      <c r="AF12" s="591">
        <v>40000</v>
      </c>
      <c r="AG12" s="591">
        <v>0</v>
      </c>
      <c r="AH12" s="591">
        <v>190900</v>
      </c>
      <c r="AI12" s="591">
        <v>199100</v>
      </c>
      <c r="AJ12" s="591">
        <v>0</v>
      </c>
      <c r="AK12" s="591">
        <v>0</v>
      </c>
      <c r="AL12" s="591">
        <v>0</v>
      </c>
      <c r="AM12" s="591">
        <v>0</v>
      </c>
      <c r="AN12" s="591">
        <v>0</v>
      </c>
      <c r="AO12" s="591">
        <v>0</v>
      </c>
      <c r="AP12" s="591">
        <v>0</v>
      </c>
      <c r="AQ12" s="591">
        <v>0</v>
      </c>
      <c r="AR12" s="591">
        <v>0</v>
      </c>
      <c r="AS12" s="591">
        <v>0</v>
      </c>
      <c r="AT12" s="591">
        <v>0</v>
      </c>
      <c r="AU12" s="591">
        <v>0</v>
      </c>
      <c r="AV12" s="591">
        <v>0</v>
      </c>
      <c r="AW12" s="591">
        <v>0</v>
      </c>
      <c r="AX12" s="591">
        <v>0</v>
      </c>
      <c r="AY12" s="591">
        <v>0</v>
      </c>
      <c r="AZ12" s="591">
        <v>0</v>
      </c>
      <c r="BA12" s="591">
        <v>0</v>
      </c>
      <c r="BB12" s="585">
        <f>SUM(Table8[[#This Row], [je45]]:Table8[[#This Row], [je56]])</f>
        <v>0</v>
      </c>
      <c r="BC12" s="591">
        <v>0</v>
      </c>
      <c r="BD12" s="591">
        <v>0</v>
      </c>
      <c r="BE12" s="591">
        <v>0</v>
      </c>
      <c r="BF12" s="591">
        <v>0</v>
      </c>
      <c r="BG12" s="591">
        <v>0</v>
      </c>
      <c r="BH12" s="591">
        <v>0</v>
      </c>
      <c r="BI12" s="591">
        <v>0</v>
      </c>
      <c r="BJ12" s="591">
        <v>0</v>
      </c>
      <c r="BK12" s="591">
        <v>0</v>
      </c>
      <c r="BL12" s="591">
        <v>0</v>
      </c>
      <c r="BM12" s="591">
        <v>0</v>
      </c>
      <c r="BN12" s="591">
        <v>0</v>
      </c>
      <c r="BO12" s="585">
        <f>SUM(Table8[[#This Row], [je58]]:Table8[[#This Row], [je61]])</f>
        <v>0</v>
      </c>
      <c r="BP12" s="591">
        <v>0</v>
      </c>
      <c r="BQ12" s="591">
        <v>0</v>
      </c>
      <c r="BR12" s="591">
        <v>0</v>
      </c>
      <c r="BS12" s="591">
        <v>0</v>
      </c>
      <c r="BT12" s="585">
        <f>SUM(Table8[[#This Row], [je63]]:Table8[[#This Row], [je74]])</f>
        <v>0</v>
      </c>
      <c r="BU12" s="591">
        <v>0</v>
      </c>
      <c r="BV12" s="591">
        <v>0</v>
      </c>
      <c r="BW12" s="591">
        <v>0</v>
      </c>
      <c r="BX12" s="591">
        <v>0</v>
      </c>
      <c r="BY12" s="591">
        <v>0</v>
      </c>
      <c r="BZ12" s="591">
        <v>0</v>
      </c>
      <c r="CA12" s="591">
        <v>0</v>
      </c>
      <c r="CB12" s="591">
        <v>0</v>
      </c>
      <c r="CC12" s="591">
        <v>0</v>
      </c>
      <c r="CD12" s="591">
        <v>0</v>
      </c>
      <c r="CE12" s="591">
        <v>0</v>
      </c>
      <c r="CF12" s="591">
        <v>0</v>
      </c>
      <c r="CG12" s="585">
        <f>SUM(Table8[[#This Row], [je76]]:Table8[[#This Row], [je91]])</f>
        <v>0</v>
      </c>
      <c r="CH12" s="591">
        <v>0</v>
      </c>
      <c r="CI12" s="591">
        <v>0</v>
      </c>
      <c r="CJ12" s="591">
        <v>0</v>
      </c>
      <c r="CK12" s="591">
        <v>0</v>
      </c>
      <c r="CL12" s="591">
        <v>0</v>
      </c>
      <c r="CM12" s="591">
        <v>0</v>
      </c>
      <c r="CN12" s="591">
        <v>0</v>
      </c>
      <c r="CO12" s="591">
        <v>0</v>
      </c>
      <c r="CP12" s="591">
        <v>0</v>
      </c>
      <c r="CQ12" s="591">
        <v>0</v>
      </c>
      <c r="CR12" s="591">
        <v>0</v>
      </c>
      <c r="CS12" s="591">
        <v>0</v>
      </c>
      <c r="CT12" s="591">
        <v>0</v>
      </c>
      <c r="CU12" s="591">
        <v>0</v>
      </c>
      <c r="CV12" s="591">
        <v>0</v>
      </c>
      <c r="CW12" s="591">
        <v>0</v>
      </c>
      <c r="CX12" s="585">
        <f>SUM(Table8[[#This Row], [je93]]:Table8[[#This Row], [je94]])</f>
        <v>0</v>
      </c>
      <c r="CY12" s="591">
        <v>0</v>
      </c>
      <c r="CZ12" s="591">
        <v>0</v>
      </c>
      <c r="DA12" s="585">
        <f>SUM(Table8[[#This Row], [je96]]:Table8[[#This Row], [je100]])</f>
        <v>0</v>
      </c>
      <c r="DB12" s="591">
        <v>0</v>
      </c>
      <c r="DC12" s="591">
        <v>0</v>
      </c>
      <c r="DD12" s="591">
        <v>0</v>
      </c>
      <c r="DE12" s="591">
        <v>0</v>
      </c>
      <c r="DF12" s="591">
        <v>0</v>
      </c>
      <c r="DG12" s="585">
        <f>SUM(Table8[[#This Row], [je102]]:Table8[[#This Row], [je104]])</f>
        <v>0</v>
      </c>
      <c r="DH12" s="591">
        <v>0</v>
      </c>
      <c r="DI12" s="591">
        <v>0</v>
      </c>
      <c r="DJ12" s="591">
        <v>0</v>
      </c>
      <c r="DK12" s="585">
        <f>SUM(Table8[[#This Row], [je106]]:Table8[[#This Row], [je110]])</f>
        <v>0</v>
      </c>
      <c r="DL12" s="591">
        <v>0</v>
      </c>
      <c r="DM12" s="591">
        <v>0</v>
      </c>
      <c r="DN12" s="591">
        <v>0</v>
      </c>
      <c r="DO12" s="591">
        <v>0</v>
      </c>
      <c r="DP12" s="593">
        <v>0</v>
      </c>
    </row>
    <row customHeight="1" ht="22.5">
      <c r="A13" s="588" t="s">
        <v>276</v>
      </c>
      <c r="B13" s="590"/>
      <c r="C13" s="590"/>
      <c r="D13" s="648" t="s">
        <v>500</v>
      </c>
      <c r="E13" s="648" t="s">
        <v>501</v>
      </c>
      <c r="F13" s="648" t="s">
        <v>502</v>
      </c>
      <c r="G13" s="648" t="s">
        <v>503</v>
      </c>
      <c r="H13" s="648" t="s">
        <v>504</v>
      </c>
      <c r="I13" s="649" t="s">
        <v>505</v>
      </c>
      <c r="J13" s="679" t="s">
        <v>22</v>
      </c>
      <c r="K13" s="585">
        <f>Table8[[#This Row], [je2]]+Table8[[#This Row], [je16]]+Table8[[#This Row], [je44]]+Table8[[#This Row], [je57]]+Table8[[#This Row], [je62]]+Table8[[#This Row], [je75]]+Table8[[#This Row], [je92]]+Table8[[#This Row], [je95]]+Table8[[#This Row], [je101]]+Table8[[#This Row], [je105]]</f>
        <v>57700</v>
      </c>
      <c r="L13" s="585">
        <f>SUM(Table8[[#This Row], [je3]]:Table8[[#This Row], [je15]])</f>
        <v>0</v>
      </c>
      <c r="M13" s="591">
        <v>0</v>
      </c>
      <c r="N13" s="591">
        <v>0</v>
      </c>
      <c r="O13" s="591">
        <v>0</v>
      </c>
      <c r="P13" s="591">
        <v>0</v>
      </c>
      <c r="Q13" s="591">
        <v>0</v>
      </c>
      <c r="R13" s="591">
        <v>0</v>
      </c>
      <c r="S13" s="591">
        <v>0</v>
      </c>
      <c r="T13" s="591">
        <v>0</v>
      </c>
      <c r="U13" s="591">
        <v>0</v>
      </c>
      <c r="V13" s="591">
        <v>0</v>
      </c>
      <c r="W13" s="591">
        <v>0</v>
      </c>
      <c r="X13" s="591">
        <v>0</v>
      </c>
      <c r="Y13" s="591">
        <v>0</v>
      </c>
      <c r="Z13" s="585">
        <f>SUM(Table8[[#This Row], [je17]]:Table8[[#This Row], [je43]])</f>
        <v>57700</v>
      </c>
      <c r="AA13" s="591">
        <v>26700</v>
      </c>
      <c r="AB13" s="591">
        <v>0</v>
      </c>
      <c r="AC13" s="591">
        <v>0</v>
      </c>
      <c r="AD13" s="591">
        <v>0</v>
      </c>
      <c r="AE13" s="591">
        <v>0</v>
      </c>
      <c r="AF13" s="591">
        <v>0</v>
      </c>
      <c r="AG13" s="591">
        <v>6000</v>
      </c>
      <c r="AH13" s="591">
        <v>0</v>
      </c>
      <c r="AI13" s="591">
        <v>0</v>
      </c>
      <c r="AJ13" s="591">
        <v>0</v>
      </c>
      <c r="AK13" s="591">
        <v>0</v>
      </c>
      <c r="AL13" s="591">
        <v>0</v>
      </c>
      <c r="AM13" s="591">
        <v>0</v>
      </c>
      <c r="AN13" s="591">
        <v>0</v>
      </c>
      <c r="AO13" s="591">
        <v>0</v>
      </c>
      <c r="AP13" s="591">
        <v>0</v>
      </c>
      <c r="AQ13" s="591">
        <v>0</v>
      </c>
      <c r="AR13" s="591">
        <v>0</v>
      </c>
      <c r="AS13" s="591">
        <v>0</v>
      </c>
      <c r="AT13" s="591">
        <v>25000</v>
      </c>
      <c r="AU13" s="591">
        <v>0</v>
      </c>
      <c r="AV13" s="591">
        <v>0</v>
      </c>
      <c r="AW13" s="591">
        <v>0</v>
      </c>
      <c r="AX13" s="591">
        <v>0</v>
      </c>
      <c r="AY13" s="591">
        <v>0</v>
      </c>
      <c r="AZ13" s="591">
        <v>0</v>
      </c>
      <c r="BA13" s="591">
        <v>0</v>
      </c>
      <c r="BB13" s="585">
        <f>SUM(Table8[[#This Row], [je45]]:Table8[[#This Row], [je56]])</f>
        <v>0</v>
      </c>
      <c r="BC13" s="591">
        <v>0</v>
      </c>
      <c r="BD13" s="591">
        <v>0</v>
      </c>
      <c r="BE13" s="591">
        <v>0</v>
      </c>
      <c r="BF13" s="591">
        <v>0</v>
      </c>
      <c r="BG13" s="591">
        <v>0</v>
      </c>
      <c r="BH13" s="591">
        <v>0</v>
      </c>
      <c r="BI13" s="591">
        <v>0</v>
      </c>
      <c r="BJ13" s="591">
        <v>0</v>
      </c>
      <c r="BK13" s="591">
        <v>0</v>
      </c>
      <c r="BL13" s="591">
        <v>0</v>
      </c>
      <c r="BM13" s="591">
        <v>0</v>
      </c>
      <c r="BN13" s="591">
        <v>0</v>
      </c>
      <c r="BO13" s="585">
        <f>SUM(Table8[[#This Row], [je58]]:Table8[[#This Row], [je61]])</f>
        <v>0</v>
      </c>
      <c r="BP13" s="591">
        <v>0</v>
      </c>
      <c r="BQ13" s="591">
        <v>0</v>
      </c>
      <c r="BR13" s="591">
        <v>0</v>
      </c>
      <c r="BS13" s="591">
        <v>0</v>
      </c>
      <c r="BT13" s="585">
        <f>SUM(Table8[[#This Row], [je63]]:Table8[[#This Row], [je74]])</f>
        <v>0</v>
      </c>
      <c r="BU13" s="591">
        <v>0</v>
      </c>
      <c r="BV13" s="591">
        <v>0</v>
      </c>
      <c r="BW13" s="591">
        <v>0</v>
      </c>
      <c r="BX13" s="591">
        <v>0</v>
      </c>
      <c r="BY13" s="591">
        <v>0</v>
      </c>
      <c r="BZ13" s="591">
        <v>0</v>
      </c>
      <c r="CA13" s="591">
        <v>0</v>
      </c>
      <c r="CB13" s="591">
        <v>0</v>
      </c>
      <c r="CC13" s="591">
        <v>0</v>
      </c>
      <c r="CD13" s="591">
        <v>0</v>
      </c>
      <c r="CE13" s="591">
        <v>0</v>
      </c>
      <c r="CF13" s="591">
        <v>0</v>
      </c>
      <c r="CG13" s="585">
        <f>SUM(Table8[[#This Row], [je76]]:Table8[[#This Row], [je91]])</f>
        <v>0</v>
      </c>
      <c r="CH13" s="591">
        <v>0</v>
      </c>
      <c r="CI13" s="591">
        <v>0</v>
      </c>
      <c r="CJ13" s="591">
        <v>0</v>
      </c>
      <c r="CK13" s="591">
        <v>0</v>
      </c>
      <c r="CL13" s="591">
        <v>0</v>
      </c>
      <c r="CM13" s="591">
        <v>0</v>
      </c>
      <c r="CN13" s="591">
        <v>0</v>
      </c>
      <c r="CO13" s="591">
        <v>0</v>
      </c>
      <c r="CP13" s="591">
        <v>0</v>
      </c>
      <c r="CQ13" s="591">
        <v>0</v>
      </c>
      <c r="CR13" s="591">
        <v>0</v>
      </c>
      <c r="CS13" s="591">
        <v>0</v>
      </c>
      <c r="CT13" s="591">
        <v>0</v>
      </c>
      <c r="CU13" s="591">
        <v>0</v>
      </c>
      <c r="CV13" s="591">
        <v>0</v>
      </c>
      <c r="CW13" s="591">
        <v>0</v>
      </c>
      <c r="CX13" s="585">
        <f>SUM(Table8[[#This Row], [je93]]:Table8[[#This Row], [je94]])</f>
        <v>0</v>
      </c>
      <c r="CY13" s="591">
        <v>0</v>
      </c>
      <c r="CZ13" s="591">
        <v>0</v>
      </c>
      <c r="DA13" s="585">
        <f>SUM(Table8[[#This Row], [je96]]:Table8[[#This Row], [je100]])</f>
        <v>0</v>
      </c>
      <c r="DB13" s="591">
        <v>0</v>
      </c>
      <c r="DC13" s="591">
        <v>0</v>
      </c>
      <c r="DD13" s="591">
        <v>0</v>
      </c>
      <c r="DE13" s="591">
        <v>0</v>
      </c>
      <c r="DF13" s="591">
        <v>0</v>
      </c>
      <c r="DG13" s="585">
        <f>SUM(Table8[[#This Row], [je102]]:Table8[[#This Row], [je104]])</f>
        <v>0</v>
      </c>
      <c r="DH13" s="591">
        <v>0</v>
      </c>
      <c r="DI13" s="591">
        <v>0</v>
      </c>
      <c r="DJ13" s="591">
        <v>0</v>
      </c>
      <c r="DK13" s="585">
        <f>SUM(Table8[[#This Row], [je106]]:Table8[[#This Row], [je110]])</f>
        <v>0</v>
      </c>
      <c r="DL13" s="591">
        <v>0</v>
      </c>
      <c r="DM13" s="591">
        <v>0</v>
      </c>
      <c r="DN13" s="591">
        <v>0</v>
      </c>
      <c r="DO13" s="591">
        <v>0</v>
      </c>
      <c r="DP13" s="593">
        <v>0</v>
      </c>
    </row>
    <row customHeight="1" ht="22.5">
      <c r="A14" s="588" t="s">
        <v>276</v>
      </c>
      <c r="B14" s="590"/>
      <c r="C14" s="590"/>
      <c r="D14" s="648" t="s">
        <v>510</v>
      </c>
      <c r="E14" s="648" t="s">
        <v>511</v>
      </c>
      <c r="F14" s="648" t="s">
        <v>502</v>
      </c>
      <c r="G14" s="648" t="s">
        <v>503</v>
      </c>
      <c r="H14" s="648" t="s">
        <v>504</v>
      </c>
      <c r="I14" s="649" t="s">
        <v>505</v>
      </c>
      <c r="J14" s="679" t="s">
        <v>22</v>
      </c>
      <c r="K14" s="585">
        <f>Table8[[#This Row], [je2]]+Table8[[#This Row], [je16]]+Table8[[#This Row], [je44]]+Table8[[#This Row], [je57]]+Table8[[#This Row], [je62]]+Table8[[#This Row], [je75]]+Table8[[#This Row], [je92]]+Table8[[#This Row], [je95]]+Table8[[#This Row], [je101]]+Table8[[#This Row], [je105]]</f>
        <v>446707.06</v>
      </c>
      <c r="L14" s="585">
        <f>SUM(Table8[[#This Row], [je3]]:Table8[[#This Row], [je15]])</f>
        <v>0</v>
      </c>
      <c r="M14" s="591">
        <v>0</v>
      </c>
      <c r="N14" s="591">
        <v>0</v>
      </c>
      <c r="O14" s="591">
        <v>0</v>
      </c>
      <c r="P14" s="591">
        <v>0</v>
      </c>
      <c r="Q14" s="591">
        <v>0</v>
      </c>
      <c r="R14" s="591">
        <v>0</v>
      </c>
      <c r="S14" s="591">
        <v>0</v>
      </c>
      <c r="T14" s="591">
        <v>0</v>
      </c>
      <c r="U14" s="591">
        <v>0</v>
      </c>
      <c r="V14" s="591">
        <v>0</v>
      </c>
      <c r="W14" s="591">
        <v>0</v>
      </c>
      <c r="X14" s="591">
        <v>0</v>
      </c>
      <c r="Y14" s="591">
        <v>0</v>
      </c>
      <c r="Z14" s="585">
        <f>SUM(Table8[[#This Row], [je17]]:Table8[[#This Row], [je43]])</f>
        <v>446707.06</v>
      </c>
      <c r="AA14" s="591">
        <v>0</v>
      </c>
      <c r="AB14" s="591">
        <v>0</v>
      </c>
      <c r="AC14" s="591">
        <v>0</v>
      </c>
      <c r="AD14" s="591">
        <v>0</v>
      </c>
      <c r="AE14" s="591">
        <v>0</v>
      </c>
      <c r="AF14" s="591">
        <v>0</v>
      </c>
      <c r="AG14" s="591">
        <v>0</v>
      </c>
      <c r="AH14" s="591">
        <v>0</v>
      </c>
      <c r="AI14" s="591">
        <v>0</v>
      </c>
      <c r="AJ14" s="591">
        <v>0</v>
      </c>
      <c r="AK14" s="591">
        <v>0</v>
      </c>
      <c r="AL14" s="591">
        <v>0</v>
      </c>
      <c r="AM14" s="591">
        <v>0</v>
      </c>
      <c r="AN14" s="591">
        <v>0</v>
      </c>
      <c r="AO14" s="591">
        <v>0</v>
      </c>
      <c r="AP14" s="591">
        <v>0</v>
      </c>
      <c r="AQ14" s="591">
        <v>0</v>
      </c>
      <c r="AR14" s="591">
        <v>0</v>
      </c>
      <c r="AS14" s="591">
        <v>384000</v>
      </c>
      <c r="AT14" s="591">
        <v>0</v>
      </c>
      <c r="AU14" s="591">
        <v>0</v>
      </c>
      <c r="AV14" s="591">
        <v>0</v>
      </c>
      <c r="AW14" s="591">
        <v>0</v>
      </c>
      <c r="AX14" s="591">
        <v>0</v>
      </c>
      <c r="AY14" s="591">
        <v>62707.06</v>
      </c>
      <c r="AZ14" s="591">
        <v>0</v>
      </c>
      <c r="BA14" s="591">
        <v>0</v>
      </c>
      <c r="BB14" s="585">
        <f>SUM(Table8[[#This Row], [je45]]:Table8[[#This Row], [je56]])</f>
        <v>0</v>
      </c>
      <c r="BC14" s="591">
        <v>0</v>
      </c>
      <c r="BD14" s="591">
        <v>0</v>
      </c>
      <c r="BE14" s="591">
        <v>0</v>
      </c>
      <c r="BF14" s="591">
        <v>0</v>
      </c>
      <c r="BG14" s="591">
        <v>0</v>
      </c>
      <c r="BH14" s="591">
        <v>0</v>
      </c>
      <c r="BI14" s="591">
        <v>0</v>
      </c>
      <c r="BJ14" s="591">
        <v>0</v>
      </c>
      <c r="BK14" s="591">
        <v>0</v>
      </c>
      <c r="BL14" s="591">
        <v>0</v>
      </c>
      <c r="BM14" s="591">
        <v>0</v>
      </c>
      <c r="BN14" s="591">
        <v>0</v>
      </c>
      <c r="BO14" s="585">
        <f>SUM(Table8[[#This Row], [je58]]:Table8[[#This Row], [je61]])</f>
        <v>0</v>
      </c>
      <c r="BP14" s="591">
        <v>0</v>
      </c>
      <c r="BQ14" s="591">
        <v>0</v>
      </c>
      <c r="BR14" s="591">
        <v>0</v>
      </c>
      <c r="BS14" s="591">
        <v>0</v>
      </c>
      <c r="BT14" s="585">
        <f>SUM(Table8[[#This Row], [je63]]:Table8[[#This Row], [je74]])</f>
        <v>0</v>
      </c>
      <c r="BU14" s="591">
        <v>0</v>
      </c>
      <c r="BV14" s="591">
        <v>0</v>
      </c>
      <c r="BW14" s="591">
        <v>0</v>
      </c>
      <c r="BX14" s="591">
        <v>0</v>
      </c>
      <c r="BY14" s="591">
        <v>0</v>
      </c>
      <c r="BZ14" s="591">
        <v>0</v>
      </c>
      <c r="CA14" s="591">
        <v>0</v>
      </c>
      <c r="CB14" s="591">
        <v>0</v>
      </c>
      <c r="CC14" s="591">
        <v>0</v>
      </c>
      <c r="CD14" s="591">
        <v>0</v>
      </c>
      <c r="CE14" s="591">
        <v>0</v>
      </c>
      <c r="CF14" s="591">
        <v>0</v>
      </c>
      <c r="CG14" s="585">
        <f>SUM(Table8[[#This Row], [je76]]:Table8[[#This Row], [je91]])</f>
        <v>0</v>
      </c>
      <c r="CH14" s="591">
        <v>0</v>
      </c>
      <c r="CI14" s="591">
        <v>0</v>
      </c>
      <c r="CJ14" s="591">
        <v>0</v>
      </c>
      <c r="CK14" s="591">
        <v>0</v>
      </c>
      <c r="CL14" s="591">
        <v>0</v>
      </c>
      <c r="CM14" s="591">
        <v>0</v>
      </c>
      <c r="CN14" s="591">
        <v>0</v>
      </c>
      <c r="CO14" s="591">
        <v>0</v>
      </c>
      <c r="CP14" s="591">
        <v>0</v>
      </c>
      <c r="CQ14" s="591">
        <v>0</v>
      </c>
      <c r="CR14" s="591">
        <v>0</v>
      </c>
      <c r="CS14" s="591">
        <v>0</v>
      </c>
      <c r="CT14" s="591">
        <v>0</v>
      </c>
      <c r="CU14" s="591">
        <v>0</v>
      </c>
      <c r="CV14" s="591">
        <v>0</v>
      </c>
      <c r="CW14" s="591">
        <v>0</v>
      </c>
      <c r="CX14" s="585">
        <f>SUM(Table8[[#This Row], [je93]]:Table8[[#This Row], [je94]])</f>
        <v>0</v>
      </c>
      <c r="CY14" s="591">
        <v>0</v>
      </c>
      <c r="CZ14" s="591">
        <v>0</v>
      </c>
      <c r="DA14" s="585">
        <f>SUM(Table8[[#This Row], [je96]]:Table8[[#This Row], [je100]])</f>
        <v>0</v>
      </c>
      <c r="DB14" s="591">
        <v>0</v>
      </c>
      <c r="DC14" s="591">
        <v>0</v>
      </c>
      <c r="DD14" s="591">
        <v>0</v>
      </c>
      <c r="DE14" s="591">
        <v>0</v>
      </c>
      <c r="DF14" s="591">
        <v>0</v>
      </c>
      <c r="DG14" s="585">
        <f>SUM(Table8[[#This Row], [je102]]:Table8[[#This Row], [je104]])</f>
        <v>0</v>
      </c>
      <c r="DH14" s="591">
        <v>0</v>
      </c>
      <c r="DI14" s="591">
        <v>0</v>
      </c>
      <c r="DJ14" s="591">
        <v>0</v>
      </c>
      <c r="DK14" s="585">
        <f>SUM(Table8[[#This Row], [je106]]:Table8[[#This Row], [je110]])</f>
        <v>0</v>
      </c>
      <c r="DL14" s="591">
        <v>0</v>
      </c>
      <c r="DM14" s="591">
        <v>0</v>
      </c>
      <c r="DN14" s="591">
        <v>0</v>
      </c>
      <c r="DO14" s="591">
        <v>0</v>
      </c>
      <c r="DP14" s="593">
        <v>0</v>
      </c>
    </row>
    <row customHeight="1" ht="22.5">
      <c r="A15" s="588" t="s">
        <v>276</v>
      </c>
      <c r="B15" s="590"/>
      <c r="C15" s="590"/>
      <c r="D15" s="648" t="s">
        <v>512</v>
      </c>
      <c r="E15" s="648" t="s">
        <v>513</v>
      </c>
      <c r="F15" s="648" t="s">
        <v>502</v>
      </c>
      <c r="G15" s="648" t="s">
        <v>503</v>
      </c>
      <c r="H15" s="648" t="s">
        <v>504</v>
      </c>
      <c r="I15" s="649" t="s">
        <v>505</v>
      </c>
      <c r="J15" s="679" t="s">
        <v>22</v>
      </c>
      <c r="K15" s="585">
        <f>Table8[[#This Row], [je2]]+Table8[[#This Row], [je16]]+Table8[[#This Row], [je44]]+Table8[[#This Row], [je57]]+Table8[[#This Row], [je62]]+Table8[[#This Row], [je75]]+Table8[[#This Row], [je92]]+Table8[[#This Row], [je95]]+Table8[[#This Row], [je101]]+Table8[[#This Row], [je105]]</f>
        <v>799029</v>
      </c>
      <c r="L15" s="585">
        <f>SUM(Table8[[#This Row], [je3]]:Table8[[#This Row], [je15]])</f>
        <v>0</v>
      </c>
      <c r="M15" s="591">
        <v>0</v>
      </c>
      <c r="N15" s="591">
        <v>0</v>
      </c>
      <c r="O15" s="591">
        <v>0</v>
      </c>
      <c r="P15" s="591">
        <v>0</v>
      </c>
      <c r="Q15" s="591">
        <v>0</v>
      </c>
      <c r="R15" s="591">
        <v>0</v>
      </c>
      <c r="S15" s="591">
        <v>0</v>
      </c>
      <c r="T15" s="591">
        <v>0</v>
      </c>
      <c r="U15" s="591">
        <v>0</v>
      </c>
      <c r="V15" s="591">
        <v>0</v>
      </c>
      <c r="W15" s="591">
        <v>0</v>
      </c>
      <c r="X15" s="591">
        <v>0</v>
      </c>
      <c r="Y15" s="591">
        <v>0</v>
      </c>
      <c r="Z15" s="585">
        <f>SUM(Table8[[#This Row], [je17]]:Table8[[#This Row], [je43]])</f>
        <v>799029</v>
      </c>
      <c r="AA15" s="591">
        <v>0</v>
      </c>
      <c r="AB15" s="591">
        <v>0</v>
      </c>
      <c r="AC15" s="591">
        <v>0</v>
      </c>
      <c r="AD15" s="591">
        <v>0</v>
      </c>
      <c r="AE15" s="591">
        <v>0</v>
      </c>
      <c r="AF15" s="591">
        <v>0</v>
      </c>
      <c r="AG15" s="591">
        <v>0</v>
      </c>
      <c r="AH15" s="591">
        <v>0</v>
      </c>
      <c r="AI15" s="591">
        <v>289996</v>
      </c>
      <c r="AJ15" s="591">
        <v>0</v>
      </c>
      <c r="AK15" s="591">
        <v>0</v>
      </c>
      <c r="AL15" s="591">
        <v>144717</v>
      </c>
      <c r="AM15" s="591">
        <v>0</v>
      </c>
      <c r="AN15" s="591">
        <v>0</v>
      </c>
      <c r="AO15" s="591">
        <v>0</v>
      </c>
      <c r="AP15" s="591">
        <v>0</v>
      </c>
      <c r="AQ15" s="591">
        <v>0</v>
      </c>
      <c r="AR15" s="591">
        <v>0</v>
      </c>
      <c r="AS15" s="591">
        <v>0</v>
      </c>
      <c r="AT15" s="591">
        <v>44650</v>
      </c>
      <c r="AU15" s="591">
        <v>0</v>
      </c>
      <c r="AV15" s="591">
        <v>0</v>
      </c>
      <c r="AW15" s="591">
        <v>0</v>
      </c>
      <c r="AX15" s="591">
        <v>0</v>
      </c>
      <c r="AY15" s="591">
        <v>0</v>
      </c>
      <c r="AZ15" s="591">
        <v>0</v>
      </c>
      <c r="BA15" s="591">
        <v>319666</v>
      </c>
      <c r="BB15" s="585">
        <f>SUM(Table8[[#This Row], [je45]]:Table8[[#This Row], [je56]])</f>
        <v>0</v>
      </c>
      <c r="BC15" s="591">
        <v>0</v>
      </c>
      <c r="BD15" s="591">
        <v>0</v>
      </c>
      <c r="BE15" s="591">
        <v>0</v>
      </c>
      <c r="BF15" s="591">
        <v>0</v>
      </c>
      <c r="BG15" s="591">
        <v>0</v>
      </c>
      <c r="BH15" s="591">
        <v>0</v>
      </c>
      <c r="BI15" s="591">
        <v>0</v>
      </c>
      <c r="BJ15" s="591">
        <v>0</v>
      </c>
      <c r="BK15" s="591">
        <v>0</v>
      </c>
      <c r="BL15" s="591">
        <v>0</v>
      </c>
      <c r="BM15" s="591">
        <v>0</v>
      </c>
      <c r="BN15" s="591">
        <v>0</v>
      </c>
      <c r="BO15" s="585">
        <f>SUM(Table8[[#This Row], [je58]]:Table8[[#This Row], [je61]])</f>
        <v>0</v>
      </c>
      <c r="BP15" s="591">
        <v>0</v>
      </c>
      <c r="BQ15" s="591">
        <v>0</v>
      </c>
      <c r="BR15" s="591">
        <v>0</v>
      </c>
      <c r="BS15" s="591">
        <v>0</v>
      </c>
      <c r="BT15" s="585">
        <f>SUM(Table8[[#This Row], [je63]]:Table8[[#This Row], [je74]])</f>
        <v>0</v>
      </c>
      <c r="BU15" s="591">
        <v>0</v>
      </c>
      <c r="BV15" s="591">
        <v>0</v>
      </c>
      <c r="BW15" s="591">
        <v>0</v>
      </c>
      <c r="BX15" s="591">
        <v>0</v>
      </c>
      <c r="BY15" s="591">
        <v>0</v>
      </c>
      <c r="BZ15" s="591">
        <v>0</v>
      </c>
      <c r="CA15" s="591">
        <v>0</v>
      </c>
      <c r="CB15" s="591">
        <v>0</v>
      </c>
      <c r="CC15" s="591">
        <v>0</v>
      </c>
      <c r="CD15" s="591">
        <v>0</v>
      </c>
      <c r="CE15" s="591">
        <v>0</v>
      </c>
      <c r="CF15" s="591">
        <v>0</v>
      </c>
      <c r="CG15" s="585">
        <f>SUM(Table8[[#This Row], [je76]]:Table8[[#This Row], [je91]])</f>
        <v>0</v>
      </c>
      <c r="CH15" s="591">
        <v>0</v>
      </c>
      <c r="CI15" s="591">
        <v>0</v>
      </c>
      <c r="CJ15" s="591">
        <v>0</v>
      </c>
      <c r="CK15" s="591">
        <v>0</v>
      </c>
      <c r="CL15" s="591">
        <v>0</v>
      </c>
      <c r="CM15" s="591">
        <v>0</v>
      </c>
      <c r="CN15" s="591">
        <v>0</v>
      </c>
      <c r="CO15" s="591">
        <v>0</v>
      </c>
      <c r="CP15" s="591">
        <v>0</v>
      </c>
      <c r="CQ15" s="591">
        <v>0</v>
      </c>
      <c r="CR15" s="591">
        <v>0</v>
      </c>
      <c r="CS15" s="591">
        <v>0</v>
      </c>
      <c r="CT15" s="591">
        <v>0</v>
      </c>
      <c r="CU15" s="591">
        <v>0</v>
      </c>
      <c r="CV15" s="591">
        <v>0</v>
      </c>
      <c r="CW15" s="591">
        <v>0</v>
      </c>
      <c r="CX15" s="585">
        <f>SUM(Table8[[#This Row], [je93]]:Table8[[#This Row], [je94]])</f>
        <v>0</v>
      </c>
      <c r="CY15" s="591">
        <v>0</v>
      </c>
      <c r="CZ15" s="591">
        <v>0</v>
      </c>
      <c r="DA15" s="585">
        <f>SUM(Table8[[#This Row], [je96]]:Table8[[#This Row], [je100]])</f>
        <v>0</v>
      </c>
      <c r="DB15" s="591">
        <v>0</v>
      </c>
      <c r="DC15" s="591">
        <v>0</v>
      </c>
      <c r="DD15" s="591">
        <v>0</v>
      </c>
      <c r="DE15" s="591">
        <v>0</v>
      </c>
      <c r="DF15" s="591">
        <v>0</v>
      </c>
      <c r="DG15" s="585">
        <f>SUM(Table8[[#This Row], [je102]]:Table8[[#This Row], [je104]])</f>
        <v>0</v>
      </c>
      <c r="DH15" s="591">
        <v>0</v>
      </c>
      <c r="DI15" s="591">
        <v>0</v>
      </c>
      <c r="DJ15" s="591">
        <v>0</v>
      </c>
      <c r="DK15" s="585">
        <f>SUM(Table8[[#This Row], [je106]]:Table8[[#This Row], [je110]])</f>
        <v>0</v>
      </c>
      <c r="DL15" s="591">
        <v>0</v>
      </c>
      <c r="DM15" s="591">
        <v>0</v>
      </c>
      <c r="DN15" s="591">
        <v>0</v>
      </c>
      <c r="DO15" s="591">
        <v>0</v>
      </c>
      <c r="DP15" s="593">
        <v>0</v>
      </c>
    </row>
    <row customHeight="1" ht="22.5">
      <c r="A16" s="588" t="s">
        <v>276</v>
      </c>
      <c r="B16" s="590"/>
      <c r="C16" s="590"/>
      <c r="D16" s="648" t="s">
        <v>520</v>
      </c>
      <c r="E16" s="648" t="s">
        <v>521</v>
      </c>
      <c r="F16" s="648" t="s">
        <v>502</v>
      </c>
      <c r="G16" s="648" t="s">
        <v>522</v>
      </c>
      <c r="H16" s="648" t="s">
        <v>523</v>
      </c>
      <c r="I16" s="649" t="s">
        <v>505</v>
      </c>
      <c r="J16" s="679" t="s">
        <v>22</v>
      </c>
      <c r="K16" s="585">
        <f>Table8[[#This Row], [je2]]+Table8[[#This Row], [je16]]+Table8[[#This Row], [je44]]+Table8[[#This Row], [je57]]+Table8[[#This Row], [je62]]+Table8[[#This Row], [je75]]+Table8[[#This Row], [je92]]+Table8[[#This Row], [je95]]+Table8[[#This Row], [je101]]+Table8[[#This Row], [je105]]</f>
        <v>285000</v>
      </c>
      <c r="L16" s="585">
        <f>SUM(Table8[[#This Row], [je3]]:Table8[[#This Row], [je15]])</f>
        <v>0</v>
      </c>
      <c r="M16" s="591">
        <v>0</v>
      </c>
      <c r="N16" s="591">
        <v>0</v>
      </c>
      <c r="O16" s="591">
        <v>0</v>
      </c>
      <c r="P16" s="591">
        <v>0</v>
      </c>
      <c r="Q16" s="591">
        <v>0</v>
      </c>
      <c r="R16" s="591">
        <v>0</v>
      </c>
      <c r="S16" s="591">
        <v>0</v>
      </c>
      <c r="T16" s="591">
        <v>0</v>
      </c>
      <c r="U16" s="591">
        <v>0</v>
      </c>
      <c r="V16" s="591">
        <v>0</v>
      </c>
      <c r="W16" s="591">
        <v>0</v>
      </c>
      <c r="X16" s="591">
        <v>0</v>
      </c>
      <c r="Y16" s="591">
        <v>0</v>
      </c>
      <c r="Z16" s="585">
        <f>SUM(Table8[[#This Row], [je17]]:Table8[[#This Row], [je43]])</f>
        <v>285000</v>
      </c>
      <c r="AA16" s="591">
        <v>0</v>
      </c>
      <c r="AB16" s="591">
        <v>0</v>
      </c>
      <c r="AC16" s="591">
        <v>0</v>
      </c>
      <c r="AD16" s="591">
        <v>0</v>
      </c>
      <c r="AE16" s="591">
        <v>0</v>
      </c>
      <c r="AF16" s="591">
        <v>0</v>
      </c>
      <c r="AG16" s="591">
        <v>0</v>
      </c>
      <c r="AH16" s="591">
        <v>0</v>
      </c>
      <c r="AI16" s="591">
        <v>0</v>
      </c>
      <c r="AJ16" s="591">
        <v>0</v>
      </c>
      <c r="AK16" s="591">
        <v>0</v>
      </c>
      <c r="AL16" s="591">
        <v>0</v>
      </c>
      <c r="AM16" s="591">
        <v>0</v>
      </c>
      <c r="AN16" s="591">
        <v>0</v>
      </c>
      <c r="AO16" s="591">
        <v>0</v>
      </c>
      <c r="AP16" s="591">
        <v>0</v>
      </c>
      <c r="AQ16" s="591">
        <v>0</v>
      </c>
      <c r="AR16" s="591">
        <v>0</v>
      </c>
      <c r="AS16" s="591">
        <v>0</v>
      </c>
      <c r="AT16" s="591">
        <v>0</v>
      </c>
      <c r="AU16" s="591">
        <v>285000</v>
      </c>
      <c r="AV16" s="591">
        <v>0</v>
      </c>
      <c r="AW16" s="591">
        <v>0</v>
      </c>
      <c r="AX16" s="591">
        <v>0</v>
      </c>
      <c r="AY16" s="591">
        <v>0</v>
      </c>
      <c r="AZ16" s="591">
        <v>0</v>
      </c>
      <c r="BA16" s="591">
        <v>0</v>
      </c>
      <c r="BB16" s="585">
        <f>SUM(Table8[[#This Row], [je45]]:Table8[[#This Row], [je56]])</f>
        <v>0</v>
      </c>
      <c r="BC16" s="591">
        <v>0</v>
      </c>
      <c r="BD16" s="591">
        <v>0</v>
      </c>
      <c r="BE16" s="591">
        <v>0</v>
      </c>
      <c r="BF16" s="591">
        <v>0</v>
      </c>
      <c r="BG16" s="591">
        <v>0</v>
      </c>
      <c r="BH16" s="591">
        <v>0</v>
      </c>
      <c r="BI16" s="591">
        <v>0</v>
      </c>
      <c r="BJ16" s="591">
        <v>0</v>
      </c>
      <c r="BK16" s="591">
        <v>0</v>
      </c>
      <c r="BL16" s="591">
        <v>0</v>
      </c>
      <c r="BM16" s="591">
        <v>0</v>
      </c>
      <c r="BN16" s="591">
        <v>0</v>
      </c>
      <c r="BO16" s="585">
        <f>SUM(Table8[[#This Row], [je58]]:Table8[[#This Row], [je61]])</f>
        <v>0</v>
      </c>
      <c r="BP16" s="591">
        <v>0</v>
      </c>
      <c r="BQ16" s="591">
        <v>0</v>
      </c>
      <c r="BR16" s="591">
        <v>0</v>
      </c>
      <c r="BS16" s="591">
        <v>0</v>
      </c>
      <c r="BT16" s="585">
        <f>SUM(Table8[[#This Row], [je63]]:Table8[[#This Row], [je74]])</f>
        <v>0</v>
      </c>
      <c r="BU16" s="591">
        <v>0</v>
      </c>
      <c r="BV16" s="591">
        <v>0</v>
      </c>
      <c r="BW16" s="591">
        <v>0</v>
      </c>
      <c r="BX16" s="591">
        <v>0</v>
      </c>
      <c r="BY16" s="591">
        <v>0</v>
      </c>
      <c r="BZ16" s="591">
        <v>0</v>
      </c>
      <c r="CA16" s="591">
        <v>0</v>
      </c>
      <c r="CB16" s="591">
        <v>0</v>
      </c>
      <c r="CC16" s="591">
        <v>0</v>
      </c>
      <c r="CD16" s="591">
        <v>0</v>
      </c>
      <c r="CE16" s="591">
        <v>0</v>
      </c>
      <c r="CF16" s="591">
        <v>0</v>
      </c>
      <c r="CG16" s="585">
        <f>SUM(Table8[[#This Row], [je76]]:Table8[[#This Row], [je91]])</f>
        <v>0</v>
      </c>
      <c r="CH16" s="591">
        <v>0</v>
      </c>
      <c r="CI16" s="591">
        <v>0</v>
      </c>
      <c r="CJ16" s="591">
        <v>0</v>
      </c>
      <c r="CK16" s="591">
        <v>0</v>
      </c>
      <c r="CL16" s="591">
        <v>0</v>
      </c>
      <c r="CM16" s="591">
        <v>0</v>
      </c>
      <c r="CN16" s="591">
        <v>0</v>
      </c>
      <c r="CO16" s="591">
        <v>0</v>
      </c>
      <c r="CP16" s="591">
        <v>0</v>
      </c>
      <c r="CQ16" s="591">
        <v>0</v>
      </c>
      <c r="CR16" s="591">
        <v>0</v>
      </c>
      <c r="CS16" s="591">
        <v>0</v>
      </c>
      <c r="CT16" s="591">
        <v>0</v>
      </c>
      <c r="CU16" s="591">
        <v>0</v>
      </c>
      <c r="CV16" s="591">
        <v>0</v>
      </c>
      <c r="CW16" s="591">
        <v>0</v>
      </c>
      <c r="CX16" s="585">
        <f>SUM(Table8[[#This Row], [je93]]:Table8[[#This Row], [je94]])</f>
        <v>0</v>
      </c>
      <c r="CY16" s="591">
        <v>0</v>
      </c>
      <c r="CZ16" s="591">
        <v>0</v>
      </c>
      <c r="DA16" s="585">
        <f>SUM(Table8[[#This Row], [je96]]:Table8[[#This Row], [je100]])</f>
        <v>0</v>
      </c>
      <c r="DB16" s="591">
        <v>0</v>
      </c>
      <c r="DC16" s="591">
        <v>0</v>
      </c>
      <c r="DD16" s="591">
        <v>0</v>
      </c>
      <c r="DE16" s="591">
        <v>0</v>
      </c>
      <c r="DF16" s="591">
        <v>0</v>
      </c>
      <c r="DG16" s="585">
        <f>SUM(Table8[[#This Row], [je102]]:Table8[[#This Row], [je104]])</f>
        <v>0</v>
      </c>
      <c r="DH16" s="591">
        <v>0</v>
      </c>
      <c r="DI16" s="591">
        <v>0</v>
      </c>
      <c r="DJ16" s="591">
        <v>0</v>
      </c>
      <c r="DK16" s="585">
        <f>SUM(Table8[[#This Row], [je106]]:Table8[[#This Row], [je110]])</f>
        <v>0</v>
      </c>
      <c r="DL16" s="591">
        <v>0</v>
      </c>
      <c r="DM16" s="591">
        <v>0</v>
      </c>
      <c r="DN16" s="591">
        <v>0</v>
      </c>
      <c r="DO16" s="591">
        <v>0</v>
      </c>
      <c r="DP16" s="593">
        <v>0</v>
      </c>
    </row>
    <row customHeight="1" ht="22.5">
      <c r="A17" s="588" t="s">
        <v>276</v>
      </c>
      <c r="B17" s="590"/>
      <c r="C17" s="590"/>
      <c r="D17" s="648" t="s">
        <v>524</v>
      </c>
      <c r="E17" s="648" t="s">
        <v>525</v>
      </c>
      <c r="F17" s="648" t="s">
        <v>502</v>
      </c>
      <c r="G17" s="648" t="s">
        <v>526</v>
      </c>
      <c r="H17" s="648" t="s">
        <v>527</v>
      </c>
      <c r="I17" s="649" t="s">
        <v>505</v>
      </c>
      <c r="J17" s="679" t="s">
        <v>22</v>
      </c>
      <c r="K17" s="585">
        <f>Table8[[#This Row], [je2]]+Table8[[#This Row], [je16]]+Table8[[#This Row], [je44]]+Table8[[#This Row], [je57]]+Table8[[#This Row], [je62]]+Table8[[#This Row], [je75]]+Table8[[#This Row], [je92]]+Table8[[#This Row], [je95]]+Table8[[#This Row], [je101]]+Table8[[#This Row], [je105]]</f>
        <v>1643510.6</v>
      </c>
      <c r="L17" s="585">
        <f>SUM(Table8[[#This Row], [je3]]:Table8[[#This Row], [je15]])</f>
        <v>1643510.6</v>
      </c>
      <c r="M17" s="591">
        <v>0</v>
      </c>
      <c r="N17" s="591">
        <v>0</v>
      </c>
      <c r="O17" s="591">
        <v>0</v>
      </c>
      <c r="P17" s="591">
        <v>0</v>
      </c>
      <c r="Q17" s="591">
        <v>1643510.6</v>
      </c>
      <c r="R17" s="591">
        <v>0</v>
      </c>
      <c r="S17" s="591">
        <v>0</v>
      </c>
      <c r="T17" s="591">
        <v>0</v>
      </c>
      <c r="U17" s="591">
        <v>0</v>
      </c>
      <c r="V17" s="591">
        <v>0</v>
      </c>
      <c r="W17" s="591">
        <v>0</v>
      </c>
      <c r="X17" s="591">
        <v>0</v>
      </c>
      <c r="Y17" s="591">
        <v>0</v>
      </c>
      <c r="Z17" s="585">
        <f>SUM(Table8[[#This Row], [je17]]:Table8[[#This Row], [je43]])</f>
        <v>0</v>
      </c>
      <c r="AA17" s="591">
        <v>0</v>
      </c>
      <c r="AB17" s="591">
        <v>0</v>
      </c>
      <c r="AC17" s="591">
        <v>0</v>
      </c>
      <c r="AD17" s="591">
        <v>0</v>
      </c>
      <c r="AE17" s="591">
        <v>0</v>
      </c>
      <c r="AF17" s="591">
        <v>0</v>
      </c>
      <c r="AG17" s="591">
        <v>0</v>
      </c>
      <c r="AH17" s="591">
        <v>0</v>
      </c>
      <c r="AI17" s="591">
        <v>0</v>
      </c>
      <c r="AJ17" s="591">
        <v>0</v>
      </c>
      <c r="AK17" s="591">
        <v>0</v>
      </c>
      <c r="AL17" s="591">
        <v>0</v>
      </c>
      <c r="AM17" s="591">
        <v>0</v>
      </c>
      <c r="AN17" s="591">
        <v>0</v>
      </c>
      <c r="AO17" s="591">
        <v>0</v>
      </c>
      <c r="AP17" s="591">
        <v>0</v>
      </c>
      <c r="AQ17" s="591">
        <v>0</v>
      </c>
      <c r="AR17" s="591">
        <v>0</v>
      </c>
      <c r="AS17" s="591">
        <v>0</v>
      </c>
      <c r="AT17" s="591">
        <v>0</v>
      </c>
      <c r="AU17" s="591">
        <v>0</v>
      </c>
      <c r="AV17" s="591">
        <v>0</v>
      </c>
      <c r="AW17" s="591">
        <v>0</v>
      </c>
      <c r="AX17" s="591">
        <v>0</v>
      </c>
      <c r="AY17" s="591">
        <v>0</v>
      </c>
      <c r="AZ17" s="591">
        <v>0</v>
      </c>
      <c r="BA17" s="591">
        <v>0</v>
      </c>
      <c r="BB17" s="585">
        <f>SUM(Table8[[#This Row], [je45]]:Table8[[#This Row], [je56]])</f>
        <v>0</v>
      </c>
      <c r="BC17" s="591">
        <v>0</v>
      </c>
      <c r="BD17" s="591">
        <v>0</v>
      </c>
      <c r="BE17" s="591">
        <v>0</v>
      </c>
      <c r="BF17" s="591">
        <v>0</v>
      </c>
      <c r="BG17" s="591">
        <v>0</v>
      </c>
      <c r="BH17" s="591">
        <v>0</v>
      </c>
      <c r="BI17" s="591">
        <v>0</v>
      </c>
      <c r="BJ17" s="591">
        <v>0</v>
      </c>
      <c r="BK17" s="591">
        <v>0</v>
      </c>
      <c r="BL17" s="591">
        <v>0</v>
      </c>
      <c r="BM17" s="591">
        <v>0</v>
      </c>
      <c r="BN17" s="591">
        <v>0</v>
      </c>
      <c r="BO17" s="585">
        <f>SUM(Table8[[#This Row], [je58]]:Table8[[#This Row], [je61]])</f>
        <v>0</v>
      </c>
      <c r="BP17" s="591">
        <v>0</v>
      </c>
      <c r="BQ17" s="591">
        <v>0</v>
      </c>
      <c r="BR17" s="591">
        <v>0</v>
      </c>
      <c r="BS17" s="591">
        <v>0</v>
      </c>
      <c r="BT17" s="585">
        <f>SUM(Table8[[#This Row], [je63]]:Table8[[#This Row], [je74]])</f>
        <v>0</v>
      </c>
      <c r="BU17" s="591">
        <v>0</v>
      </c>
      <c r="BV17" s="591">
        <v>0</v>
      </c>
      <c r="BW17" s="591">
        <v>0</v>
      </c>
      <c r="BX17" s="591">
        <v>0</v>
      </c>
      <c r="BY17" s="591">
        <v>0</v>
      </c>
      <c r="BZ17" s="591">
        <v>0</v>
      </c>
      <c r="CA17" s="591">
        <v>0</v>
      </c>
      <c r="CB17" s="591">
        <v>0</v>
      </c>
      <c r="CC17" s="591">
        <v>0</v>
      </c>
      <c r="CD17" s="591">
        <v>0</v>
      </c>
      <c r="CE17" s="591">
        <v>0</v>
      </c>
      <c r="CF17" s="591">
        <v>0</v>
      </c>
      <c r="CG17" s="585">
        <f>SUM(Table8[[#This Row], [je76]]:Table8[[#This Row], [je91]])</f>
        <v>0</v>
      </c>
      <c r="CH17" s="591">
        <v>0</v>
      </c>
      <c r="CI17" s="591">
        <v>0</v>
      </c>
      <c r="CJ17" s="591">
        <v>0</v>
      </c>
      <c r="CK17" s="591">
        <v>0</v>
      </c>
      <c r="CL17" s="591">
        <v>0</v>
      </c>
      <c r="CM17" s="591">
        <v>0</v>
      </c>
      <c r="CN17" s="591">
        <v>0</v>
      </c>
      <c r="CO17" s="591">
        <v>0</v>
      </c>
      <c r="CP17" s="591">
        <v>0</v>
      </c>
      <c r="CQ17" s="591">
        <v>0</v>
      </c>
      <c r="CR17" s="591">
        <v>0</v>
      </c>
      <c r="CS17" s="591">
        <v>0</v>
      </c>
      <c r="CT17" s="591">
        <v>0</v>
      </c>
      <c r="CU17" s="591">
        <v>0</v>
      </c>
      <c r="CV17" s="591">
        <v>0</v>
      </c>
      <c r="CW17" s="591">
        <v>0</v>
      </c>
      <c r="CX17" s="585">
        <f>SUM(Table8[[#This Row], [je93]]:Table8[[#This Row], [je94]])</f>
        <v>0</v>
      </c>
      <c r="CY17" s="591">
        <v>0</v>
      </c>
      <c r="CZ17" s="591">
        <v>0</v>
      </c>
      <c r="DA17" s="585">
        <f>SUM(Table8[[#This Row], [je96]]:Table8[[#This Row], [je100]])</f>
        <v>0</v>
      </c>
      <c r="DB17" s="591">
        <v>0</v>
      </c>
      <c r="DC17" s="591">
        <v>0</v>
      </c>
      <c r="DD17" s="591">
        <v>0</v>
      </c>
      <c r="DE17" s="591">
        <v>0</v>
      </c>
      <c r="DF17" s="591">
        <v>0</v>
      </c>
      <c r="DG17" s="585">
        <f>SUM(Table8[[#This Row], [je102]]:Table8[[#This Row], [je104]])</f>
        <v>0</v>
      </c>
      <c r="DH17" s="591">
        <v>0</v>
      </c>
      <c r="DI17" s="591">
        <v>0</v>
      </c>
      <c r="DJ17" s="591">
        <v>0</v>
      </c>
      <c r="DK17" s="585">
        <f>SUM(Table8[[#This Row], [je106]]:Table8[[#This Row], [je110]])</f>
        <v>0</v>
      </c>
      <c r="DL17" s="591">
        <v>0</v>
      </c>
      <c r="DM17" s="591">
        <v>0</v>
      </c>
      <c r="DN17" s="591">
        <v>0</v>
      </c>
      <c r="DO17" s="591">
        <v>0</v>
      </c>
      <c r="DP17" s="593">
        <v>0</v>
      </c>
    </row>
    <row customHeight="1" ht="22.5">
      <c r="A18" s="588" t="s">
        <v>276</v>
      </c>
      <c r="B18" s="590"/>
      <c r="C18" s="590"/>
      <c r="D18" s="648" t="s">
        <v>528</v>
      </c>
      <c r="E18" s="648" t="s">
        <v>529</v>
      </c>
      <c r="F18" s="648" t="s">
        <v>502</v>
      </c>
      <c r="G18" s="648" t="s">
        <v>530</v>
      </c>
      <c r="H18" s="648" t="s">
        <v>531</v>
      </c>
      <c r="I18" s="649" t="s">
        <v>505</v>
      </c>
      <c r="J18" s="679" t="s">
        <v>22</v>
      </c>
      <c r="K18" s="585">
        <f>Table8[[#This Row], [je2]]+Table8[[#This Row], [je16]]+Table8[[#This Row], [je44]]+Table8[[#This Row], [je57]]+Table8[[#This Row], [je62]]+Table8[[#This Row], [je75]]+Table8[[#This Row], [je92]]+Table8[[#This Row], [je95]]+Table8[[#This Row], [je101]]+Table8[[#This Row], [je105]]</f>
        <v>1500000</v>
      </c>
      <c r="L18" s="585">
        <f>SUM(Table8[[#This Row], [je3]]:Table8[[#This Row], [je15]])</f>
        <v>0</v>
      </c>
      <c r="M18" s="591">
        <v>0</v>
      </c>
      <c r="N18" s="591">
        <v>0</v>
      </c>
      <c r="O18" s="591">
        <v>0</v>
      </c>
      <c r="P18" s="591">
        <v>0</v>
      </c>
      <c r="Q18" s="591">
        <v>0</v>
      </c>
      <c r="R18" s="591">
        <v>0</v>
      </c>
      <c r="S18" s="591">
        <v>0</v>
      </c>
      <c r="T18" s="591">
        <v>0</v>
      </c>
      <c r="U18" s="591">
        <v>0</v>
      </c>
      <c r="V18" s="591">
        <v>0</v>
      </c>
      <c r="W18" s="591">
        <v>0</v>
      </c>
      <c r="X18" s="591">
        <v>0</v>
      </c>
      <c r="Y18" s="591">
        <v>0</v>
      </c>
      <c r="Z18" s="585">
        <f>SUM(Table8[[#This Row], [je17]]:Table8[[#This Row], [je43]])</f>
        <v>1500000</v>
      </c>
      <c r="AA18" s="591">
        <v>0</v>
      </c>
      <c r="AB18" s="591">
        <v>0</v>
      </c>
      <c r="AC18" s="591">
        <v>0</v>
      </c>
      <c r="AD18" s="591">
        <v>0</v>
      </c>
      <c r="AE18" s="591">
        <v>0</v>
      </c>
      <c r="AF18" s="591">
        <v>0</v>
      </c>
      <c r="AG18" s="591">
        <v>0</v>
      </c>
      <c r="AH18" s="591">
        <v>0</v>
      </c>
      <c r="AI18" s="591">
        <v>0</v>
      </c>
      <c r="AJ18" s="591">
        <v>0</v>
      </c>
      <c r="AK18" s="591">
        <v>0</v>
      </c>
      <c r="AL18" s="591">
        <v>1500000</v>
      </c>
      <c r="AM18" s="591">
        <v>0</v>
      </c>
      <c r="AN18" s="591">
        <v>0</v>
      </c>
      <c r="AO18" s="591">
        <v>0</v>
      </c>
      <c r="AP18" s="591">
        <v>0</v>
      </c>
      <c r="AQ18" s="591">
        <v>0</v>
      </c>
      <c r="AR18" s="591">
        <v>0</v>
      </c>
      <c r="AS18" s="591">
        <v>0</v>
      </c>
      <c r="AT18" s="591">
        <v>0</v>
      </c>
      <c r="AU18" s="591">
        <v>0</v>
      </c>
      <c r="AV18" s="591">
        <v>0</v>
      </c>
      <c r="AW18" s="591">
        <v>0</v>
      </c>
      <c r="AX18" s="591">
        <v>0</v>
      </c>
      <c r="AY18" s="591">
        <v>0</v>
      </c>
      <c r="AZ18" s="591">
        <v>0</v>
      </c>
      <c r="BA18" s="591">
        <v>0</v>
      </c>
      <c r="BB18" s="585">
        <f>SUM(Table8[[#This Row], [je45]]:Table8[[#This Row], [je56]])</f>
        <v>0</v>
      </c>
      <c r="BC18" s="591">
        <v>0</v>
      </c>
      <c r="BD18" s="591">
        <v>0</v>
      </c>
      <c r="BE18" s="591">
        <v>0</v>
      </c>
      <c r="BF18" s="591">
        <v>0</v>
      </c>
      <c r="BG18" s="591">
        <v>0</v>
      </c>
      <c r="BH18" s="591">
        <v>0</v>
      </c>
      <c r="BI18" s="591">
        <v>0</v>
      </c>
      <c r="BJ18" s="591">
        <v>0</v>
      </c>
      <c r="BK18" s="591">
        <v>0</v>
      </c>
      <c r="BL18" s="591">
        <v>0</v>
      </c>
      <c r="BM18" s="591">
        <v>0</v>
      </c>
      <c r="BN18" s="591">
        <v>0</v>
      </c>
      <c r="BO18" s="585">
        <f>SUM(Table8[[#This Row], [je58]]:Table8[[#This Row], [je61]])</f>
        <v>0</v>
      </c>
      <c r="BP18" s="591">
        <v>0</v>
      </c>
      <c r="BQ18" s="591">
        <v>0</v>
      </c>
      <c r="BR18" s="591">
        <v>0</v>
      </c>
      <c r="BS18" s="591">
        <v>0</v>
      </c>
      <c r="BT18" s="585">
        <f>SUM(Table8[[#This Row], [je63]]:Table8[[#This Row], [je74]])</f>
        <v>0</v>
      </c>
      <c r="BU18" s="591">
        <v>0</v>
      </c>
      <c r="BV18" s="591">
        <v>0</v>
      </c>
      <c r="BW18" s="591">
        <v>0</v>
      </c>
      <c r="BX18" s="591">
        <v>0</v>
      </c>
      <c r="BY18" s="591">
        <v>0</v>
      </c>
      <c r="BZ18" s="591">
        <v>0</v>
      </c>
      <c r="CA18" s="591">
        <v>0</v>
      </c>
      <c r="CB18" s="591">
        <v>0</v>
      </c>
      <c r="CC18" s="591">
        <v>0</v>
      </c>
      <c r="CD18" s="591">
        <v>0</v>
      </c>
      <c r="CE18" s="591">
        <v>0</v>
      </c>
      <c r="CF18" s="591">
        <v>0</v>
      </c>
      <c r="CG18" s="585">
        <f>SUM(Table8[[#This Row], [je76]]:Table8[[#This Row], [je91]])</f>
        <v>0</v>
      </c>
      <c r="CH18" s="591">
        <v>0</v>
      </c>
      <c r="CI18" s="591">
        <v>0</v>
      </c>
      <c r="CJ18" s="591">
        <v>0</v>
      </c>
      <c r="CK18" s="591">
        <v>0</v>
      </c>
      <c r="CL18" s="591">
        <v>0</v>
      </c>
      <c r="CM18" s="591">
        <v>0</v>
      </c>
      <c r="CN18" s="591">
        <v>0</v>
      </c>
      <c r="CO18" s="591">
        <v>0</v>
      </c>
      <c r="CP18" s="591">
        <v>0</v>
      </c>
      <c r="CQ18" s="591">
        <v>0</v>
      </c>
      <c r="CR18" s="591">
        <v>0</v>
      </c>
      <c r="CS18" s="591">
        <v>0</v>
      </c>
      <c r="CT18" s="591">
        <v>0</v>
      </c>
      <c r="CU18" s="591">
        <v>0</v>
      </c>
      <c r="CV18" s="591">
        <v>0</v>
      </c>
      <c r="CW18" s="591">
        <v>0</v>
      </c>
      <c r="CX18" s="585">
        <f>SUM(Table8[[#This Row], [je93]]:Table8[[#This Row], [je94]])</f>
        <v>0</v>
      </c>
      <c r="CY18" s="591">
        <v>0</v>
      </c>
      <c r="CZ18" s="591">
        <v>0</v>
      </c>
      <c r="DA18" s="585">
        <f>SUM(Table8[[#This Row], [je96]]:Table8[[#This Row], [je100]])</f>
        <v>0</v>
      </c>
      <c r="DB18" s="591">
        <v>0</v>
      </c>
      <c r="DC18" s="591">
        <v>0</v>
      </c>
      <c r="DD18" s="591">
        <v>0</v>
      </c>
      <c r="DE18" s="591">
        <v>0</v>
      </c>
      <c r="DF18" s="591">
        <v>0</v>
      </c>
      <c r="DG18" s="585">
        <f>SUM(Table8[[#This Row], [je102]]:Table8[[#This Row], [je104]])</f>
        <v>0</v>
      </c>
      <c r="DH18" s="591">
        <v>0</v>
      </c>
      <c r="DI18" s="591">
        <v>0</v>
      </c>
      <c r="DJ18" s="591">
        <v>0</v>
      </c>
      <c r="DK18" s="585">
        <f>SUM(Table8[[#This Row], [je106]]:Table8[[#This Row], [je110]])</f>
        <v>0</v>
      </c>
      <c r="DL18" s="591">
        <v>0</v>
      </c>
      <c r="DM18" s="591">
        <v>0</v>
      </c>
      <c r="DN18" s="591">
        <v>0</v>
      </c>
      <c r="DO18" s="591">
        <v>0</v>
      </c>
      <c r="DP18" s="593">
        <v>0</v>
      </c>
    </row>
    <row customHeight="1" ht="22.5">
      <c r="A19" s="588" t="s">
        <v>276</v>
      </c>
      <c r="B19" s="590"/>
      <c r="C19" s="590"/>
      <c r="D19" s="648" t="s">
        <v>506</v>
      </c>
      <c r="E19" s="648" t="s">
        <v>507</v>
      </c>
      <c r="F19" s="648" t="s">
        <v>502</v>
      </c>
      <c r="G19" s="648" t="s">
        <v>508</v>
      </c>
      <c r="H19" s="648" t="s">
        <v>509</v>
      </c>
      <c r="I19" s="649" t="s">
        <v>505</v>
      </c>
      <c r="J19" s="679" t="s">
        <v>22</v>
      </c>
      <c r="K19" s="585">
        <f>Table8[[#This Row], [je2]]+Table8[[#This Row], [je16]]+Table8[[#This Row], [je44]]+Table8[[#This Row], [je57]]+Table8[[#This Row], [je62]]+Table8[[#This Row], [je75]]+Table8[[#This Row], [je92]]+Table8[[#This Row], [je95]]+Table8[[#This Row], [je101]]+Table8[[#This Row], [je105]]</f>
        <v>134182.05</v>
      </c>
      <c r="L19" s="585">
        <f>SUM(Table8[[#This Row], [je3]]:Table8[[#This Row], [je15]])</f>
        <v>0</v>
      </c>
      <c r="M19" s="591">
        <v>0</v>
      </c>
      <c r="N19" s="591">
        <v>0</v>
      </c>
      <c r="O19" s="591">
        <v>0</v>
      </c>
      <c r="P19" s="591">
        <v>0</v>
      </c>
      <c r="Q19" s="591">
        <v>0</v>
      </c>
      <c r="R19" s="591">
        <v>0</v>
      </c>
      <c r="S19" s="591">
        <v>0</v>
      </c>
      <c r="T19" s="591">
        <v>0</v>
      </c>
      <c r="U19" s="591">
        <v>0</v>
      </c>
      <c r="V19" s="591">
        <v>0</v>
      </c>
      <c r="W19" s="591">
        <v>0</v>
      </c>
      <c r="X19" s="591">
        <v>0</v>
      </c>
      <c r="Y19" s="591">
        <v>0</v>
      </c>
      <c r="Z19" s="585">
        <f>SUM(Table8[[#This Row], [je17]]:Table8[[#This Row], [je43]])</f>
        <v>0</v>
      </c>
      <c r="AA19" s="591">
        <v>0</v>
      </c>
      <c r="AB19" s="591">
        <v>0</v>
      </c>
      <c r="AC19" s="591">
        <v>0</v>
      </c>
      <c r="AD19" s="591">
        <v>0</v>
      </c>
      <c r="AE19" s="591">
        <v>0</v>
      </c>
      <c r="AF19" s="591">
        <v>0</v>
      </c>
      <c r="AG19" s="591">
        <v>0</v>
      </c>
      <c r="AH19" s="591">
        <v>0</v>
      </c>
      <c r="AI19" s="591">
        <v>0</v>
      </c>
      <c r="AJ19" s="591">
        <v>0</v>
      </c>
      <c r="AK19" s="591">
        <v>0</v>
      </c>
      <c r="AL19" s="591">
        <v>0</v>
      </c>
      <c r="AM19" s="591">
        <v>0</v>
      </c>
      <c r="AN19" s="591">
        <v>0</v>
      </c>
      <c r="AO19" s="591">
        <v>0</v>
      </c>
      <c r="AP19" s="591">
        <v>0</v>
      </c>
      <c r="AQ19" s="591">
        <v>0</v>
      </c>
      <c r="AR19" s="591">
        <v>0</v>
      </c>
      <c r="AS19" s="591">
        <v>0</v>
      </c>
      <c r="AT19" s="591">
        <v>0</v>
      </c>
      <c r="AU19" s="591">
        <v>0</v>
      </c>
      <c r="AV19" s="591">
        <v>0</v>
      </c>
      <c r="AW19" s="591">
        <v>0</v>
      </c>
      <c r="AX19" s="591">
        <v>0</v>
      </c>
      <c r="AY19" s="591">
        <v>0</v>
      </c>
      <c r="AZ19" s="591">
        <v>0</v>
      </c>
      <c r="BA19" s="591">
        <v>0</v>
      </c>
      <c r="BB19" s="585">
        <f>SUM(Table8[[#This Row], [je45]]:Table8[[#This Row], [je56]])</f>
        <v>0</v>
      </c>
      <c r="BC19" s="591">
        <v>0</v>
      </c>
      <c r="BD19" s="591">
        <v>0</v>
      </c>
      <c r="BE19" s="591">
        <v>0</v>
      </c>
      <c r="BF19" s="591">
        <v>0</v>
      </c>
      <c r="BG19" s="591">
        <v>0</v>
      </c>
      <c r="BH19" s="591">
        <v>0</v>
      </c>
      <c r="BI19" s="591">
        <v>0</v>
      </c>
      <c r="BJ19" s="591">
        <v>0</v>
      </c>
      <c r="BK19" s="591">
        <v>0</v>
      </c>
      <c r="BL19" s="591">
        <v>0</v>
      </c>
      <c r="BM19" s="591">
        <v>0</v>
      </c>
      <c r="BN19" s="591">
        <v>0</v>
      </c>
      <c r="BO19" s="585">
        <f>SUM(Table8[[#This Row], [je58]]:Table8[[#This Row], [je61]])</f>
        <v>0</v>
      </c>
      <c r="BP19" s="591">
        <v>0</v>
      </c>
      <c r="BQ19" s="591">
        <v>0</v>
      </c>
      <c r="BR19" s="591">
        <v>0</v>
      </c>
      <c r="BS19" s="591">
        <v>0</v>
      </c>
      <c r="BT19" s="585">
        <f>SUM(Table8[[#This Row], [je63]]:Table8[[#This Row], [je74]])</f>
        <v>0</v>
      </c>
      <c r="BU19" s="591">
        <v>0</v>
      </c>
      <c r="BV19" s="591">
        <v>0</v>
      </c>
      <c r="BW19" s="591">
        <v>0</v>
      </c>
      <c r="BX19" s="591">
        <v>0</v>
      </c>
      <c r="BY19" s="591">
        <v>0</v>
      </c>
      <c r="BZ19" s="591">
        <v>0</v>
      </c>
      <c r="CA19" s="591">
        <v>0</v>
      </c>
      <c r="CB19" s="591">
        <v>0</v>
      </c>
      <c r="CC19" s="591">
        <v>0</v>
      </c>
      <c r="CD19" s="591">
        <v>0</v>
      </c>
      <c r="CE19" s="591">
        <v>0</v>
      </c>
      <c r="CF19" s="591">
        <v>0</v>
      </c>
      <c r="CG19" s="585">
        <f>SUM(Table8[[#This Row], [je76]]:Table8[[#This Row], [je91]])</f>
        <v>134182.05</v>
      </c>
      <c r="CH19" s="591">
        <v>0</v>
      </c>
      <c r="CI19" s="591">
        <v>0</v>
      </c>
      <c r="CJ19" s="591">
        <v>0</v>
      </c>
      <c r="CK19" s="591">
        <v>0</v>
      </c>
      <c r="CL19" s="591">
        <v>0</v>
      </c>
      <c r="CM19" s="591">
        <v>0</v>
      </c>
      <c r="CN19" s="591">
        <v>0</v>
      </c>
      <c r="CO19" s="591">
        <v>134182.05</v>
      </c>
      <c r="CP19" s="591">
        <v>0</v>
      </c>
      <c r="CQ19" s="591">
        <v>0</v>
      </c>
      <c r="CR19" s="591">
        <v>0</v>
      </c>
      <c r="CS19" s="591">
        <v>0</v>
      </c>
      <c r="CT19" s="591">
        <v>0</v>
      </c>
      <c r="CU19" s="591">
        <v>0</v>
      </c>
      <c r="CV19" s="591">
        <v>0</v>
      </c>
      <c r="CW19" s="591">
        <v>0</v>
      </c>
      <c r="CX19" s="585">
        <f>SUM(Table8[[#This Row], [je93]]:Table8[[#This Row], [je94]])</f>
        <v>0</v>
      </c>
      <c r="CY19" s="591">
        <v>0</v>
      </c>
      <c r="CZ19" s="591">
        <v>0</v>
      </c>
      <c r="DA19" s="585">
        <f>SUM(Table8[[#This Row], [je96]]:Table8[[#This Row], [je100]])</f>
        <v>0</v>
      </c>
      <c r="DB19" s="591">
        <v>0</v>
      </c>
      <c r="DC19" s="591">
        <v>0</v>
      </c>
      <c r="DD19" s="591">
        <v>0</v>
      </c>
      <c r="DE19" s="591">
        <v>0</v>
      </c>
      <c r="DF19" s="591">
        <v>0</v>
      </c>
      <c r="DG19" s="585">
        <f>SUM(Table8[[#This Row], [je102]]:Table8[[#This Row], [je104]])</f>
        <v>0</v>
      </c>
      <c r="DH19" s="591">
        <v>0</v>
      </c>
      <c r="DI19" s="591">
        <v>0</v>
      </c>
      <c r="DJ19" s="591">
        <v>0</v>
      </c>
      <c r="DK19" s="585">
        <f>SUM(Table8[[#This Row], [je106]]:Table8[[#This Row], [je110]])</f>
        <v>0</v>
      </c>
      <c r="DL19" s="591">
        <v>0</v>
      </c>
      <c r="DM19" s="591">
        <v>0</v>
      </c>
      <c r="DN19" s="591">
        <v>0</v>
      </c>
      <c r="DO19" s="591">
        <v>0</v>
      </c>
      <c r="DP19" s="593">
        <v>0</v>
      </c>
    </row>
    <row customHeight="1" ht="22.5">
      <c r="A20" s="588" t="s">
        <v>276</v>
      </c>
      <c r="B20" s="590"/>
      <c r="C20" s="590"/>
      <c r="D20" s="648" t="s">
        <v>536</v>
      </c>
      <c r="E20" s="648" t="s">
        <v>537</v>
      </c>
      <c r="F20" s="648" t="s">
        <v>502</v>
      </c>
      <c r="G20" s="648" t="s">
        <v>538</v>
      </c>
      <c r="H20" s="648" t="s">
        <v>539</v>
      </c>
      <c r="I20" s="649" t="s">
        <v>505</v>
      </c>
      <c r="J20" s="679" t="s">
        <v>22</v>
      </c>
      <c r="K20" s="585">
        <f>Table8[[#This Row], [je2]]+Table8[[#This Row], [je16]]+Table8[[#This Row], [je44]]+Table8[[#This Row], [je57]]+Table8[[#This Row], [je62]]+Table8[[#This Row], [je75]]+Table8[[#This Row], [je92]]+Table8[[#This Row], [je95]]+Table8[[#This Row], [je101]]+Table8[[#This Row], [je105]]</f>
        <v>113500</v>
      </c>
      <c r="L20" s="585">
        <f>SUM(Table8[[#This Row], [je3]]:Table8[[#This Row], [je15]])</f>
        <v>113500</v>
      </c>
      <c r="M20" s="591">
        <v>0</v>
      </c>
      <c r="N20" s="591">
        <v>0</v>
      </c>
      <c r="O20" s="591">
        <v>0</v>
      </c>
      <c r="P20" s="591">
        <v>0</v>
      </c>
      <c r="Q20" s="591">
        <v>0</v>
      </c>
      <c r="R20" s="591">
        <v>0</v>
      </c>
      <c r="S20" s="591">
        <v>0</v>
      </c>
      <c r="T20" s="591">
        <v>0</v>
      </c>
      <c r="U20" s="591">
        <v>0</v>
      </c>
      <c r="V20" s="591">
        <v>0</v>
      </c>
      <c r="W20" s="591">
        <v>0</v>
      </c>
      <c r="X20" s="591">
        <v>0</v>
      </c>
      <c r="Y20" s="591">
        <v>113500</v>
      </c>
      <c r="Z20" s="585">
        <f>SUM(Table8[[#This Row], [je17]]:Table8[[#This Row], [je43]])</f>
        <v>0</v>
      </c>
      <c r="AA20" s="591">
        <v>0</v>
      </c>
      <c r="AB20" s="591">
        <v>0</v>
      </c>
      <c r="AC20" s="591">
        <v>0</v>
      </c>
      <c r="AD20" s="591">
        <v>0</v>
      </c>
      <c r="AE20" s="591">
        <v>0</v>
      </c>
      <c r="AF20" s="591">
        <v>0</v>
      </c>
      <c r="AG20" s="591">
        <v>0</v>
      </c>
      <c r="AH20" s="591">
        <v>0</v>
      </c>
      <c r="AI20" s="591">
        <v>0</v>
      </c>
      <c r="AJ20" s="591">
        <v>0</v>
      </c>
      <c r="AK20" s="591">
        <v>0</v>
      </c>
      <c r="AL20" s="591">
        <v>0</v>
      </c>
      <c r="AM20" s="591">
        <v>0</v>
      </c>
      <c r="AN20" s="591">
        <v>0</v>
      </c>
      <c r="AO20" s="591">
        <v>0</v>
      </c>
      <c r="AP20" s="591">
        <v>0</v>
      </c>
      <c r="AQ20" s="591">
        <v>0</v>
      </c>
      <c r="AR20" s="591">
        <v>0</v>
      </c>
      <c r="AS20" s="591">
        <v>0</v>
      </c>
      <c r="AT20" s="591">
        <v>0</v>
      </c>
      <c r="AU20" s="591">
        <v>0</v>
      </c>
      <c r="AV20" s="591">
        <v>0</v>
      </c>
      <c r="AW20" s="591">
        <v>0</v>
      </c>
      <c r="AX20" s="591">
        <v>0</v>
      </c>
      <c r="AY20" s="591">
        <v>0</v>
      </c>
      <c r="AZ20" s="591">
        <v>0</v>
      </c>
      <c r="BA20" s="591">
        <v>0</v>
      </c>
      <c r="BB20" s="585">
        <f>SUM(Table8[[#This Row], [je45]]:Table8[[#This Row], [je56]])</f>
        <v>0</v>
      </c>
      <c r="BC20" s="591">
        <v>0</v>
      </c>
      <c r="BD20" s="591">
        <v>0</v>
      </c>
      <c r="BE20" s="591">
        <v>0</v>
      </c>
      <c r="BF20" s="591">
        <v>0</v>
      </c>
      <c r="BG20" s="591">
        <v>0</v>
      </c>
      <c r="BH20" s="591">
        <v>0</v>
      </c>
      <c r="BI20" s="591">
        <v>0</v>
      </c>
      <c r="BJ20" s="591">
        <v>0</v>
      </c>
      <c r="BK20" s="591">
        <v>0</v>
      </c>
      <c r="BL20" s="591">
        <v>0</v>
      </c>
      <c r="BM20" s="591">
        <v>0</v>
      </c>
      <c r="BN20" s="591">
        <v>0</v>
      </c>
      <c r="BO20" s="585">
        <f>SUM(Table8[[#This Row], [je58]]:Table8[[#This Row], [je61]])</f>
        <v>0</v>
      </c>
      <c r="BP20" s="591">
        <v>0</v>
      </c>
      <c r="BQ20" s="591">
        <v>0</v>
      </c>
      <c r="BR20" s="591">
        <v>0</v>
      </c>
      <c r="BS20" s="591">
        <v>0</v>
      </c>
      <c r="BT20" s="585">
        <f>SUM(Table8[[#This Row], [je63]]:Table8[[#This Row], [je74]])</f>
        <v>0</v>
      </c>
      <c r="BU20" s="591">
        <v>0</v>
      </c>
      <c r="BV20" s="591">
        <v>0</v>
      </c>
      <c r="BW20" s="591">
        <v>0</v>
      </c>
      <c r="BX20" s="591">
        <v>0</v>
      </c>
      <c r="BY20" s="591">
        <v>0</v>
      </c>
      <c r="BZ20" s="591">
        <v>0</v>
      </c>
      <c r="CA20" s="591">
        <v>0</v>
      </c>
      <c r="CB20" s="591">
        <v>0</v>
      </c>
      <c r="CC20" s="591">
        <v>0</v>
      </c>
      <c r="CD20" s="591">
        <v>0</v>
      </c>
      <c r="CE20" s="591">
        <v>0</v>
      </c>
      <c r="CF20" s="591">
        <v>0</v>
      </c>
      <c r="CG20" s="585">
        <f>SUM(Table8[[#This Row], [je76]]:Table8[[#This Row], [je91]])</f>
        <v>0</v>
      </c>
      <c r="CH20" s="591">
        <v>0</v>
      </c>
      <c r="CI20" s="591">
        <v>0</v>
      </c>
      <c r="CJ20" s="591">
        <v>0</v>
      </c>
      <c r="CK20" s="591">
        <v>0</v>
      </c>
      <c r="CL20" s="591">
        <v>0</v>
      </c>
      <c r="CM20" s="591">
        <v>0</v>
      </c>
      <c r="CN20" s="591">
        <v>0</v>
      </c>
      <c r="CO20" s="591">
        <v>0</v>
      </c>
      <c r="CP20" s="591">
        <v>0</v>
      </c>
      <c r="CQ20" s="591">
        <v>0</v>
      </c>
      <c r="CR20" s="591">
        <v>0</v>
      </c>
      <c r="CS20" s="591">
        <v>0</v>
      </c>
      <c r="CT20" s="591">
        <v>0</v>
      </c>
      <c r="CU20" s="591">
        <v>0</v>
      </c>
      <c r="CV20" s="591">
        <v>0</v>
      </c>
      <c r="CW20" s="591">
        <v>0</v>
      </c>
      <c r="CX20" s="585">
        <f>SUM(Table8[[#This Row], [je93]]:Table8[[#This Row], [je94]])</f>
        <v>0</v>
      </c>
      <c r="CY20" s="591">
        <v>0</v>
      </c>
      <c r="CZ20" s="591">
        <v>0</v>
      </c>
      <c r="DA20" s="585">
        <f>SUM(Table8[[#This Row], [je96]]:Table8[[#This Row], [je100]])</f>
        <v>0</v>
      </c>
      <c r="DB20" s="591">
        <v>0</v>
      </c>
      <c r="DC20" s="591">
        <v>0</v>
      </c>
      <c r="DD20" s="591">
        <v>0</v>
      </c>
      <c r="DE20" s="591">
        <v>0</v>
      </c>
      <c r="DF20" s="591">
        <v>0</v>
      </c>
      <c r="DG20" s="585">
        <f>SUM(Table8[[#This Row], [je102]]:Table8[[#This Row], [je104]])</f>
        <v>0</v>
      </c>
      <c r="DH20" s="591">
        <v>0</v>
      </c>
      <c r="DI20" s="591">
        <v>0</v>
      </c>
      <c r="DJ20" s="591">
        <v>0</v>
      </c>
      <c r="DK20" s="585">
        <f>SUM(Table8[[#This Row], [je106]]:Table8[[#This Row], [je110]])</f>
        <v>0</v>
      </c>
      <c r="DL20" s="591">
        <v>0</v>
      </c>
      <c r="DM20" s="591">
        <v>0</v>
      </c>
      <c r="DN20" s="591">
        <v>0</v>
      </c>
      <c r="DO20" s="591">
        <v>0</v>
      </c>
      <c r="DP20" s="593">
        <v>0</v>
      </c>
    </row>
    <row customHeight="1" ht="22.5">
      <c r="A21" s="588" t="s">
        <v>276</v>
      </c>
      <c r="B21" s="590"/>
      <c r="C21" s="590"/>
      <c r="D21" s="648" t="s">
        <v>540</v>
      </c>
      <c r="E21" s="648" t="s">
        <v>541</v>
      </c>
      <c r="F21" s="648" t="s">
        <v>502</v>
      </c>
      <c r="G21" s="648" t="s">
        <v>542</v>
      </c>
      <c r="H21" s="648" t="s">
        <v>543</v>
      </c>
      <c r="I21" s="649" t="s">
        <v>505</v>
      </c>
      <c r="J21" s="679" t="s">
        <v>22</v>
      </c>
      <c r="K21" s="585">
        <f>Table8[[#This Row], [je2]]+Table8[[#This Row], [je16]]+Table8[[#This Row], [je44]]+Table8[[#This Row], [je57]]+Table8[[#This Row], [je62]]+Table8[[#This Row], [je75]]+Table8[[#This Row], [je92]]+Table8[[#This Row], [je95]]+Table8[[#This Row], [je101]]+Table8[[#This Row], [je105]]</f>
        <v>837900</v>
      </c>
      <c r="L21" s="585">
        <f>SUM(Table8[[#This Row], [je3]]:Table8[[#This Row], [je15]])</f>
        <v>837900</v>
      </c>
      <c r="M21" s="591">
        <v>0</v>
      </c>
      <c r="N21" s="591">
        <v>0</v>
      </c>
      <c r="O21" s="591">
        <v>0</v>
      </c>
      <c r="P21" s="591">
        <v>0</v>
      </c>
      <c r="Q21" s="591">
        <v>0</v>
      </c>
      <c r="R21" s="591">
        <v>0</v>
      </c>
      <c r="S21" s="591">
        <v>0</v>
      </c>
      <c r="T21" s="591">
        <v>0</v>
      </c>
      <c r="U21" s="591">
        <v>0</v>
      </c>
      <c r="V21" s="591">
        <v>0</v>
      </c>
      <c r="W21" s="591">
        <v>0</v>
      </c>
      <c r="X21" s="591">
        <v>0</v>
      </c>
      <c r="Y21" s="591">
        <v>837900</v>
      </c>
      <c r="Z21" s="585">
        <f>SUM(Table8[[#This Row], [je17]]:Table8[[#This Row], [je43]])</f>
        <v>0</v>
      </c>
      <c r="AA21" s="591">
        <v>0</v>
      </c>
      <c r="AB21" s="591">
        <v>0</v>
      </c>
      <c r="AC21" s="591">
        <v>0</v>
      </c>
      <c r="AD21" s="591">
        <v>0</v>
      </c>
      <c r="AE21" s="591">
        <v>0</v>
      </c>
      <c r="AF21" s="591">
        <v>0</v>
      </c>
      <c r="AG21" s="591">
        <v>0</v>
      </c>
      <c r="AH21" s="591">
        <v>0</v>
      </c>
      <c r="AI21" s="591">
        <v>0</v>
      </c>
      <c r="AJ21" s="591">
        <v>0</v>
      </c>
      <c r="AK21" s="591">
        <v>0</v>
      </c>
      <c r="AL21" s="591">
        <v>0</v>
      </c>
      <c r="AM21" s="591">
        <v>0</v>
      </c>
      <c r="AN21" s="591">
        <v>0</v>
      </c>
      <c r="AO21" s="591">
        <v>0</v>
      </c>
      <c r="AP21" s="591">
        <v>0</v>
      </c>
      <c r="AQ21" s="591">
        <v>0</v>
      </c>
      <c r="AR21" s="591">
        <v>0</v>
      </c>
      <c r="AS21" s="591">
        <v>0</v>
      </c>
      <c r="AT21" s="591">
        <v>0</v>
      </c>
      <c r="AU21" s="591">
        <v>0</v>
      </c>
      <c r="AV21" s="591">
        <v>0</v>
      </c>
      <c r="AW21" s="591">
        <v>0</v>
      </c>
      <c r="AX21" s="591">
        <v>0</v>
      </c>
      <c r="AY21" s="591">
        <v>0</v>
      </c>
      <c r="AZ21" s="591">
        <v>0</v>
      </c>
      <c r="BA21" s="591">
        <v>0</v>
      </c>
      <c r="BB21" s="585">
        <f>SUM(Table8[[#This Row], [je45]]:Table8[[#This Row], [je56]])</f>
        <v>0</v>
      </c>
      <c r="BC21" s="591">
        <v>0</v>
      </c>
      <c r="BD21" s="591">
        <v>0</v>
      </c>
      <c r="BE21" s="591">
        <v>0</v>
      </c>
      <c r="BF21" s="591">
        <v>0</v>
      </c>
      <c r="BG21" s="591">
        <v>0</v>
      </c>
      <c r="BH21" s="591">
        <v>0</v>
      </c>
      <c r="BI21" s="591">
        <v>0</v>
      </c>
      <c r="BJ21" s="591">
        <v>0</v>
      </c>
      <c r="BK21" s="591">
        <v>0</v>
      </c>
      <c r="BL21" s="591">
        <v>0</v>
      </c>
      <c r="BM21" s="591">
        <v>0</v>
      </c>
      <c r="BN21" s="591">
        <v>0</v>
      </c>
      <c r="BO21" s="585">
        <f>SUM(Table8[[#This Row], [je58]]:Table8[[#This Row], [je61]])</f>
        <v>0</v>
      </c>
      <c r="BP21" s="591">
        <v>0</v>
      </c>
      <c r="BQ21" s="591">
        <v>0</v>
      </c>
      <c r="BR21" s="591">
        <v>0</v>
      </c>
      <c r="BS21" s="591">
        <v>0</v>
      </c>
      <c r="BT21" s="585">
        <f>SUM(Table8[[#This Row], [je63]]:Table8[[#This Row], [je74]])</f>
        <v>0</v>
      </c>
      <c r="BU21" s="591">
        <v>0</v>
      </c>
      <c r="BV21" s="591">
        <v>0</v>
      </c>
      <c r="BW21" s="591">
        <v>0</v>
      </c>
      <c r="BX21" s="591">
        <v>0</v>
      </c>
      <c r="BY21" s="591">
        <v>0</v>
      </c>
      <c r="BZ21" s="591">
        <v>0</v>
      </c>
      <c r="CA21" s="591">
        <v>0</v>
      </c>
      <c r="CB21" s="591">
        <v>0</v>
      </c>
      <c r="CC21" s="591">
        <v>0</v>
      </c>
      <c r="CD21" s="591">
        <v>0</v>
      </c>
      <c r="CE21" s="591">
        <v>0</v>
      </c>
      <c r="CF21" s="591">
        <v>0</v>
      </c>
      <c r="CG21" s="585">
        <f>SUM(Table8[[#This Row], [je76]]:Table8[[#This Row], [je91]])</f>
        <v>0</v>
      </c>
      <c r="CH21" s="591">
        <v>0</v>
      </c>
      <c r="CI21" s="591">
        <v>0</v>
      </c>
      <c r="CJ21" s="591">
        <v>0</v>
      </c>
      <c r="CK21" s="591">
        <v>0</v>
      </c>
      <c r="CL21" s="591">
        <v>0</v>
      </c>
      <c r="CM21" s="591">
        <v>0</v>
      </c>
      <c r="CN21" s="591">
        <v>0</v>
      </c>
      <c r="CO21" s="591">
        <v>0</v>
      </c>
      <c r="CP21" s="591">
        <v>0</v>
      </c>
      <c r="CQ21" s="591">
        <v>0</v>
      </c>
      <c r="CR21" s="591">
        <v>0</v>
      </c>
      <c r="CS21" s="591">
        <v>0</v>
      </c>
      <c r="CT21" s="591">
        <v>0</v>
      </c>
      <c r="CU21" s="591">
        <v>0</v>
      </c>
      <c r="CV21" s="591">
        <v>0</v>
      </c>
      <c r="CW21" s="591">
        <v>0</v>
      </c>
      <c r="CX21" s="585">
        <f>SUM(Table8[[#This Row], [je93]]:Table8[[#This Row], [je94]])</f>
        <v>0</v>
      </c>
      <c r="CY21" s="591">
        <v>0</v>
      </c>
      <c r="CZ21" s="591">
        <v>0</v>
      </c>
      <c r="DA21" s="585">
        <f>SUM(Table8[[#This Row], [je96]]:Table8[[#This Row], [je100]])</f>
        <v>0</v>
      </c>
      <c r="DB21" s="591">
        <v>0</v>
      </c>
      <c r="DC21" s="591">
        <v>0</v>
      </c>
      <c r="DD21" s="591">
        <v>0</v>
      </c>
      <c r="DE21" s="591">
        <v>0</v>
      </c>
      <c r="DF21" s="591">
        <v>0</v>
      </c>
      <c r="DG21" s="585">
        <f>SUM(Table8[[#This Row], [je102]]:Table8[[#This Row], [je104]])</f>
        <v>0</v>
      </c>
      <c r="DH21" s="591">
        <v>0</v>
      </c>
      <c r="DI21" s="591">
        <v>0</v>
      </c>
      <c r="DJ21" s="591">
        <v>0</v>
      </c>
      <c r="DK21" s="585">
        <f>SUM(Table8[[#This Row], [je106]]:Table8[[#This Row], [je110]])</f>
        <v>0</v>
      </c>
      <c r="DL21" s="591">
        <v>0</v>
      </c>
      <c r="DM21" s="591">
        <v>0</v>
      </c>
      <c r="DN21" s="591">
        <v>0</v>
      </c>
      <c r="DO21" s="591">
        <v>0</v>
      </c>
      <c r="DP21" s="593">
        <v>0</v>
      </c>
    </row>
    <row customHeight="1" ht="22.5">
      <c r="A22" s="588" t="s">
        <v>276</v>
      </c>
      <c r="B22" s="590"/>
      <c r="C22" s="590"/>
      <c r="D22" s="648" t="s">
        <v>532</v>
      </c>
      <c r="E22" s="648" t="s">
        <v>533</v>
      </c>
      <c r="F22" s="648" t="s">
        <v>502</v>
      </c>
      <c r="G22" s="648" t="s">
        <v>534</v>
      </c>
      <c r="H22" s="648" t="s">
        <v>535</v>
      </c>
      <c r="I22" s="649" t="s">
        <v>505</v>
      </c>
      <c r="J22" s="679" t="s">
        <v>22</v>
      </c>
      <c r="K22" s="585">
        <f>Table8[[#This Row], [je2]]+Table8[[#This Row], [je16]]+Table8[[#This Row], [je44]]+Table8[[#This Row], [je57]]+Table8[[#This Row], [je62]]+Table8[[#This Row], [je75]]+Table8[[#This Row], [je92]]+Table8[[#This Row], [je95]]+Table8[[#This Row], [je101]]+Table8[[#This Row], [je105]]</f>
        <v>289300</v>
      </c>
      <c r="L22" s="585">
        <f>SUM(Table8[[#This Row], [je3]]:Table8[[#This Row], [je15]])</f>
        <v>289300</v>
      </c>
      <c r="M22" s="591">
        <v>0</v>
      </c>
      <c r="N22" s="591">
        <v>0</v>
      </c>
      <c r="O22" s="591">
        <v>0</v>
      </c>
      <c r="P22" s="591">
        <v>0</v>
      </c>
      <c r="Q22" s="591">
        <v>0</v>
      </c>
      <c r="R22" s="591">
        <v>0</v>
      </c>
      <c r="S22" s="591">
        <v>0</v>
      </c>
      <c r="T22" s="591">
        <v>0</v>
      </c>
      <c r="U22" s="591">
        <v>0</v>
      </c>
      <c r="V22" s="591">
        <v>0</v>
      </c>
      <c r="W22" s="591">
        <v>0</v>
      </c>
      <c r="X22" s="591">
        <v>0</v>
      </c>
      <c r="Y22" s="591">
        <v>289300</v>
      </c>
      <c r="Z22" s="585">
        <f>SUM(Table8[[#This Row], [je17]]:Table8[[#This Row], [je43]])</f>
        <v>0</v>
      </c>
      <c r="AA22" s="591">
        <v>0</v>
      </c>
      <c r="AB22" s="591">
        <v>0</v>
      </c>
      <c r="AC22" s="591">
        <v>0</v>
      </c>
      <c r="AD22" s="591">
        <v>0</v>
      </c>
      <c r="AE22" s="591">
        <v>0</v>
      </c>
      <c r="AF22" s="591">
        <v>0</v>
      </c>
      <c r="AG22" s="591">
        <v>0</v>
      </c>
      <c r="AH22" s="591">
        <v>0</v>
      </c>
      <c r="AI22" s="591">
        <v>0</v>
      </c>
      <c r="AJ22" s="591">
        <v>0</v>
      </c>
      <c r="AK22" s="591">
        <v>0</v>
      </c>
      <c r="AL22" s="591">
        <v>0</v>
      </c>
      <c r="AM22" s="591">
        <v>0</v>
      </c>
      <c r="AN22" s="591">
        <v>0</v>
      </c>
      <c r="AO22" s="591">
        <v>0</v>
      </c>
      <c r="AP22" s="591">
        <v>0</v>
      </c>
      <c r="AQ22" s="591">
        <v>0</v>
      </c>
      <c r="AR22" s="591">
        <v>0</v>
      </c>
      <c r="AS22" s="591">
        <v>0</v>
      </c>
      <c r="AT22" s="591">
        <v>0</v>
      </c>
      <c r="AU22" s="591">
        <v>0</v>
      </c>
      <c r="AV22" s="591">
        <v>0</v>
      </c>
      <c r="AW22" s="591">
        <v>0</v>
      </c>
      <c r="AX22" s="591">
        <v>0</v>
      </c>
      <c r="AY22" s="591">
        <v>0</v>
      </c>
      <c r="AZ22" s="591">
        <v>0</v>
      </c>
      <c r="BA22" s="591">
        <v>0</v>
      </c>
      <c r="BB22" s="585">
        <f>SUM(Table8[[#This Row], [je45]]:Table8[[#This Row], [je56]])</f>
        <v>0</v>
      </c>
      <c r="BC22" s="591">
        <v>0</v>
      </c>
      <c r="BD22" s="591">
        <v>0</v>
      </c>
      <c r="BE22" s="591">
        <v>0</v>
      </c>
      <c r="BF22" s="591">
        <v>0</v>
      </c>
      <c r="BG22" s="591">
        <v>0</v>
      </c>
      <c r="BH22" s="591">
        <v>0</v>
      </c>
      <c r="BI22" s="591">
        <v>0</v>
      </c>
      <c r="BJ22" s="591">
        <v>0</v>
      </c>
      <c r="BK22" s="591">
        <v>0</v>
      </c>
      <c r="BL22" s="591">
        <v>0</v>
      </c>
      <c r="BM22" s="591">
        <v>0</v>
      </c>
      <c r="BN22" s="591">
        <v>0</v>
      </c>
      <c r="BO22" s="585">
        <f>SUM(Table8[[#This Row], [je58]]:Table8[[#This Row], [je61]])</f>
        <v>0</v>
      </c>
      <c r="BP22" s="591">
        <v>0</v>
      </c>
      <c r="BQ22" s="591">
        <v>0</v>
      </c>
      <c r="BR22" s="591">
        <v>0</v>
      </c>
      <c r="BS22" s="591">
        <v>0</v>
      </c>
      <c r="BT22" s="585">
        <f>SUM(Table8[[#This Row], [je63]]:Table8[[#This Row], [je74]])</f>
        <v>0</v>
      </c>
      <c r="BU22" s="591">
        <v>0</v>
      </c>
      <c r="BV22" s="591">
        <v>0</v>
      </c>
      <c r="BW22" s="591">
        <v>0</v>
      </c>
      <c r="BX22" s="591">
        <v>0</v>
      </c>
      <c r="BY22" s="591">
        <v>0</v>
      </c>
      <c r="BZ22" s="591">
        <v>0</v>
      </c>
      <c r="CA22" s="591">
        <v>0</v>
      </c>
      <c r="CB22" s="591">
        <v>0</v>
      </c>
      <c r="CC22" s="591">
        <v>0</v>
      </c>
      <c r="CD22" s="591">
        <v>0</v>
      </c>
      <c r="CE22" s="591">
        <v>0</v>
      </c>
      <c r="CF22" s="591">
        <v>0</v>
      </c>
      <c r="CG22" s="585">
        <f>SUM(Table8[[#This Row], [je76]]:Table8[[#This Row], [je91]])</f>
        <v>0</v>
      </c>
      <c r="CH22" s="591">
        <v>0</v>
      </c>
      <c r="CI22" s="591">
        <v>0</v>
      </c>
      <c r="CJ22" s="591">
        <v>0</v>
      </c>
      <c r="CK22" s="591">
        <v>0</v>
      </c>
      <c r="CL22" s="591">
        <v>0</v>
      </c>
      <c r="CM22" s="591">
        <v>0</v>
      </c>
      <c r="CN22" s="591">
        <v>0</v>
      </c>
      <c r="CO22" s="591">
        <v>0</v>
      </c>
      <c r="CP22" s="591">
        <v>0</v>
      </c>
      <c r="CQ22" s="591">
        <v>0</v>
      </c>
      <c r="CR22" s="591">
        <v>0</v>
      </c>
      <c r="CS22" s="591">
        <v>0</v>
      </c>
      <c r="CT22" s="591">
        <v>0</v>
      </c>
      <c r="CU22" s="591">
        <v>0</v>
      </c>
      <c r="CV22" s="591">
        <v>0</v>
      </c>
      <c r="CW22" s="591">
        <v>0</v>
      </c>
      <c r="CX22" s="585">
        <f>SUM(Table8[[#This Row], [je93]]:Table8[[#This Row], [je94]])</f>
        <v>0</v>
      </c>
      <c r="CY22" s="591">
        <v>0</v>
      </c>
      <c r="CZ22" s="591">
        <v>0</v>
      </c>
      <c r="DA22" s="585">
        <f>SUM(Table8[[#This Row], [je96]]:Table8[[#This Row], [je100]])</f>
        <v>0</v>
      </c>
      <c r="DB22" s="591">
        <v>0</v>
      </c>
      <c r="DC22" s="591">
        <v>0</v>
      </c>
      <c r="DD22" s="591">
        <v>0</v>
      </c>
      <c r="DE22" s="591">
        <v>0</v>
      </c>
      <c r="DF22" s="591">
        <v>0</v>
      </c>
      <c r="DG22" s="585">
        <f>SUM(Table8[[#This Row], [je102]]:Table8[[#This Row], [je104]])</f>
        <v>0</v>
      </c>
      <c r="DH22" s="591">
        <v>0</v>
      </c>
      <c r="DI22" s="591">
        <v>0</v>
      </c>
      <c r="DJ22" s="591">
        <v>0</v>
      </c>
      <c r="DK22" s="585">
        <f>SUM(Table8[[#This Row], [je106]]:Table8[[#This Row], [je110]])</f>
        <v>0</v>
      </c>
      <c r="DL22" s="591">
        <v>0</v>
      </c>
      <c r="DM22" s="591">
        <v>0</v>
      </c>
      <c r="DN22" s="591">
        <v>0</v>
      </c>
      <c r="DO22" s="591">
        <v>0</v>
      </c>
      <c r="DP22" s="593">
        <v>0</v>
      </c>
    </row>
    <row customHeight="1" ht="22.5">
      <c r="A23" s="582" t="s">
        <v>278</v>
      </c>
      <c r="B23" s="584"/>
      <c r="C23" s="584"/>
      <c r="D23" s="646" t="s">
        <v>279</v>
      </c>
      <c r="E23" s="646"/>
      <c r="F23" s="646" t="s">
        <v>22</v>
      </c>
      <c r="G23" s="646"/>
      <c r="H23" s="646"/>
      <c r="I23" s="647" t="s">
        <v>22</v>
      </c>
      <c r="J23" s="678" t="s">
        <v>22</v>
      </c>
      <c r="K23" s="585">
        <f>Table8[[#This Row], [je2]]+Table8[[#This Row], [je16]]+Table8[[#This Row], [je44]]+Table8[[#This Row], [je57]]+Table8[[#This Row], [je62]]+Table8[[#This Row], [je75]]+Table8[[#This Row], [je92]]+Table8[[#This Row], [je95]]+Table8[[#This Row], [je101]]+Table8[[#This Row], [je105]]</f>
        <v>202875</v>
      </c>
      <c r="L23" s="585">
        <f>SUM(Table8[[#This Row], [je3]]:Table8[[#This Row], [je15]])</f>
        <v>0</v>
      </c>
      <c r="M23" s="586">
        <f>M24</f>
        <v>0</v>
      </c>
      <c r="N23" s="586">
        <f>N24</f>
        <v>0</v>
      </c>
      <c r="O23" s="586">
        <f>O24</f>
        <v>0</v>
      </c>
      <c r="P23" s="586">
        <f>P24</f>
        <v>0</v>
      </c>
      <c r="Q23" s="586">
        <f>Q24</f>
        <v>0</v>
      </c>
      <c r="R23" s="586">
        <f>R24</f>
        <v>0</v>
      </c>
      <c r="S23" s="586">
        <f>S24</f>
        <v>0</v>
      </c>
      <c r="T23" s="586">
        <f>T24</f>
        <v>0</v>
      </c>
      <c r="U23" s="586">
        <f>U24</f>
        <v>0</v>
      </c>
      <c r="V23" s="586">
        <f>V24</f>
        <v>0</v>
      </c>
      <c r="W23" s="586">
        <f>W24</f>
        <v>0</v>
      </c>
      <c r="X23" s="586">
        <f>X24</f>
        <v>0</v>
      </c>
      <c r="Y23" s="586">
        <f>Y24</f>
        <v>0</v>
      </c>
      <c r="Z23" s="585">
        <f>SUM(Table8[[#This Row], [je17]]:Table8[[#This Row], [je43]])</f>
        <v>202875</v>
      </c>
      <c r="AA23" s="586">
        <f>AA24</f>
        <v>0</v>
      </c>
      <c r="AB23" s="586">
        <f>AB24</f>
        <v>0</v>
      </c>
      <c r="AC23" s="586">
        <f>AC24</f>
        <v>0</v>
      </c>
      <c r="AD23" s="586">
        <f>AD24</f>
        <v>0</v>
      </c>
      <c r="AE23" s="586">
        <f>AE24</f>
        <v>0</v>
      </c>
      <c r="AF23" s="586">
        <f>AF24</f>
        <v>0</v>
      </c>
      <c r="AG23" s="586">
        <f>AG24</f>
        <v>0</v>
      </c>
      <c r="AH23" s="586">
        <f>AH24</f>
        <v>0</v>
      </c>
      <c r="AI23" s="586">
        <f>AI24</f>
        <v>0</v>
      </c>
      <c r="AJ23" s="586">
        <f>AJ24</f>
        <v>54535</v>
      </c>
      <c r="AK23" s="586">
        <f>AK24</f>
        <v>0</v>
      </c>
      <c r="AL23" s="586">
        <f>AL24</f>
        <v>0</v>
      </c>
      <c r="AM23" s="586">
        <f>AM24</f>
        <v>0</v>
      </c>
      <c r="AN23" s="586">
        <f>AN24</f>
        <v>0</v>
      </c>
      <c r="AO23" s="586">
        <f>AO24</f>
        <v>0</v>
      </c>
      <c r="AP23" s="586">
        <f>AP24</f>
        <v>10340</v>
      </c>
      <c r="AQ23" s="586">
        <f>AQ24</f>
        <v>0</v>
      </c>
      <c r="AR23" s="586">
        <f>AR24</f>
        <v>0</v>
      </c>
      <c r="AS23" s="586">
        <f>AS24</f>
        <v>0</v>
      </c>
      <c r="AT23" s="586">
        <f>AT24</f>
        <v>0</v>
      </c>
      <c r="AU23" s="586">
        <f>AU24</f>
        <v>0</v>
      </c>
      <c r="AV23" s="586">
        <f>AV24</f>
        <v>0</v>
      </c>
      <c r="AW23" s="586">
        <f>AW24</f>
        <v>0</v>
      </c>
      <c r="AX23" s="586">
        <f>AX24</f>
        <v>0</v>
      </c>
      <c r="AY23" s="586">
        <f>AY24</f>
        <v>0</v>
      </c>
      <c r="AZ23" s="586">
        <f>AZ24</f>
        <v>0</v>
      </c>
      <c r="BA23" s="586">
        <f>BA24</f>
        <v>138000</v>
      </c>
      <c r="BB23" s="585">
        <f>SUM(Table8[[#This Row], [je45]]:Table8[[#This Row], [je56]])</f>
        <v>0</v>
      </c>
      <c r="BC23" s="586">
        <f>BC24</f>
        <v>0</v>
      </c>
      <c r="BD23" s="586">
        <f>BD24</f>
        <v>0</v>
      </c>
      <c r="BE23" s="586">
        <f>BE24</f>
        <v>0</v>
      </c>
      <c r="BF23" s="586">
        <f>BF24</f>
        <v>0</v>
      </c>
      <c r="BG23" s="586">
        <f>BG24</f>
        <v>0</v>
      </c>
      <c r="BH23" s="586">
        <f>BH24</f>
        <v>0</v>
      </c>
      <c r="BI23" s="586">
        <f>BI24</f>
        <v>0</v>
      </c>
      <c r="BJ23" s="586">
        <f>BJ24</f>
        <v>0</v>
      </c>
      <c r="BK23" s="586">
        <f>BK24</f>
        <v>0</v>
      </c>
      <c r="BL23" s="586">
        <f>BL24</f>
        <v>0</v>
      </c>
      <c r="BM23" s="586">
        <f>BM24</f>
        <v>0</v>
      </c>
      <c r="BN23" s="586">
        <f>BN24</f>
        <v>0</v>
      </c>
      <c r="BO23" s="585">
        <f>SUM(Table8[[#This Row], [je58]]:Table8[[#This Row], [je61]])</f>
        <v>0</v>
      </c>
      <c r="BP23" s="586">
        <f>BP24</f>
        <v>0</v>
      </c>
      <c r="BQ23" s="586">
        <f>BQ24</f>
        <v>0</v>
      </c>
      <c r="BR23" s="586">
        <f>BR24</f>
        <v>0</v>
      </c>
      <c r="BS23" s="586">
        <f>BS24</f>
        <v>0</v>
      </c>
      <c r="BT23" s="585">
        <f>SUM(Table8[[#This Row], [je63]]:Table8[[#This Row], [je74]])</f>
        <v>0</v>
      </c>
      <c r="BU23" s="586">
        <f>BU24</f>
        <v>0</v>
      </c>
      <c r="BV23" s="586">
        <f>BV24</f>
        <v>0</v>
      </c>
      <c r="BW23" s="586">
        <f>BW24</f>
        <v>0</v>
      </c>
      <c r="BX23" s="586">
        <f>BX24</f>
        <v>0</v>
      </c>
      <c r="BY23" s="586">
        <f>BY24</f>
        <v>0</v>
      </c>
      <c r="BZ23" s="586">
        <f>BZ24</f>
        <v>0</v>
      </c>
      <c r="CA23" s="586">
        <f>CA24</f>
        <v>0</v>
      </c>
      <c r="CB23" s="586">
        <f>CB24</f>
        <v>0</v>
      </c>
      <c r="CC23" s="586">
        <f>CC24</f>
        <v>0</v>
      </c>
      <c r="CD23" s="586">
        <f>CD24</f>
        <v>0</v>
      </c>
      <c r="CE23" s="586">
        <f>CE24</f>
        <v>0</v>
      </c>
      <c r="CF23" s="586">
        <f>CF24</f>
        <v>0</v>
      </c>
      <c r="CG23" s="585">
        <f>SUM(Table8[[#This Row], [je76]]:Table8[[#This Row], [je91]])</f>
        <v>0</v>
      </c>
      <c r="CH23" s="586">
        <f>CH24</f>
        <v>0</v>
      </c>
      <c r="CI23" s="586">
        <f>CI24</f>
        <v>0</v>
      </c>
      <c r="CJ23" s="586">
        <f>CJ24</f>
        <v>0</v>
      </c>
      <c r="CK23" s="586">
        <f>CK24</f>
        <v>0</v>
      </c>
      <c r="CL23" s="586">
        <f>CL24</f>
        <v>0</v>
      </c>
      <c r="CM23" s="586">
        <f>CM24</f>
        <v>0</v>
      </c>
      <c r="CN23" s="586">
        <f>CN24</f>
        <v>0</v>
      </c>
      <c r="CO23" s="586">
        <f>CO24</f>
        <v>0</v>
      </c>
      <c r="CP23" s="586">
        <f>CP24</f>
        <v>0</v>
      </c>
      <c r="CQ23" s="586">
        <f>CQ24</f>
        <v>0</v>
      </c>
      <c r="CR23" s="586">
        <f>CR24</f>
        <v>0</v>
      </c>
      <c r="CS23" s="586">
        <f>CS24</f>
        <v>0</v>
      </c>
      <c r="CT23" s="586">
        <f>CT24</f>
        <v>0</v>
      </c>
      <c r="CU23" s="586">
        <f>CU24</f>
        <v>0</v>
      </c>
      <c r="CV23" s="586">
        <f>CV24</f>
        <v>0</v>
      </c>
      <c r="CW23" s="586">
        <f>CW24</f>
        <v>0</v>
      </c>
      <c r="CX23" s="585">
        <f>SUM(Table8[[#This Row], [je93]]:Table8[[#This Row], [je94]])</f>
        <v>0</v>
      </c>
      <c r="CY23" s="586">
        <f>CY24</f>
        <v>0</v>
      </c>
      <c r="CZ23" s="586">
        <f>CZ24</f>
        <v>0</v>
      </c>
      <c r="DA23" s="585">
        <f>SUM(Table8[[#This Row], [je96]]:Table8[[#This Row], [je100]])</f>
        <v>0</v>
      </c>
      <c r="DB23" s="586">
        <f>DB24</f>
        <v>0</v>
      </c>
      <c r="DC23" s="586">
        <f>DC24</f>
        <v>0</v>
      </c>
      <c r="DD23" s="586">
        <f>DD24</f>
        <v>0</v>
      </c>
      <c r="DE23" s="586">
        <f>DE24</f>
        <v>0</v>
      </c>
      <c r="DF23" s="586">
        <f>DF24</f>
        <v>0</v>
      </c>
      <c r="DG23" s="585">
        <f>SUM(Table8[[#This Row], [je102]]:Table8[[#This Row], [je104]])</f>
        <v>0</v>
      </c>
      <c r="DH23" s="586">
        <f>DH24</f>
        <v>0</v>
      </c>
      <c r="DI23" s="586">
        <f>DI24</f>
        <v>0</v>
      </c>
      <c r="DJ23" s="586">
        <f>DJ24</f>
        <v>0</v>
      </c>
      <c r="DK23" s="585">
        <f>SUM(Table8[[#This Row], [je106]]:Table8[[#This Row], [je110]])</f>
        <v>0</v>
      </c>
      <c r="DL23" s="586">
        <f>DL24</f>
        <v>0</v>
      </c>
      <c r="DM23" s="586">
        <f>DM24</f>
        <v>0</v>
      </c>
      <c r="DN23" s="586">
        <f>DN24</f>
        <v>0</v>
      </c>
      <c r="DO23" s="586">
        <f>DO24</f>
        <v>0</v>
      </c>
      <c r="DP23" s="587">
        <f>DP24</f>
        <v>0</v>
      </c>
    </row>
    <row customHeight="1" ht="22.5">
      <c r="A24" s="582" t="s">
        <v>280</v>
      </c>
      <c r="B24" s="584"/>
      <c r="C24" s="584"/>
      <c r="D24" s="646" t="s">
        <v>281</v>
      </c>
      <c r="E24" s="646"/>
      <c r="F24" s="646" t="s">
        <v>22</v>
      </c>
      <c r="G24" s="646"/>
      <c r="H24" s="646"/>
      <c r="I24" s="647" t="s">
        <v>22</v>
      </c>
      <c r="J24" s="678" t="s">
        <v>22</v>
      </c>
      <c r="K24" s="585">
        <f>Table8[[#This Row], [je2]]+Table8[[#This Row], [je16]]+Table8[[#This Row], [je44]]+Table8[[#This Row], [je57]]+Table8[[#This Row], [je62]]+Table8[[#This Row], [je75]]+Table8[[#This Row], [je92]]+Table8[[#This Row], [je95]]+Table8[[#This Row], [je101]]+Table8[[#This Row], [je105]]</f>
        <v>202875</v>
      </c>
      <c r="L24" s="585">
        <f>SUM(Table8[[#This Row], [je3]]:Table8[[#This Row], [je15]])</f>
        <v>0</v>
      </c>
      <c r="M24" s="586">
        <f>M25</f>
        <v>0</v>
      </c>
      <c r="N24" s="586">
        <f>N25</f>
        <v>0</v>
      </c>
      <c r="O24" s="586">
        <f>O25</f>
        <v>0</v>
      </c>
      <c r="P24" s="586">
        <f>P25</f>
        <v>0</v>
      </c>
      <c r="Q24" s="586">
        <f>Q25</f>
        <v>0</v>
      </c>
      <c r="R24" s="586">
        <f>R25</f>
        <v>0</v>
      </c>
      <c r="S24" s="586">
        <f>S25</f>
        <v>0</v>
      </c>
      <c r="T24" s="586">
        <f>T25</f>
        <v>0</v>
      </c>
      <c r="U24" s="586">
        <f>U25</f>
        <v>0</v>
      </c>
      <c r="V24" s="586">
        <f>V25</f>
        <v>0</v>
      </c>
      <c r="W24" s="586">
        <f>W25</f>
        <v>0</v>
      </c>
      <c r="X24" s="586">
        <f>X25</f>
        <v>0</v>
      </c>
      <c r="Y24" s="586">
        <f>Y25</f>
        <v>0</v>
      </c>
      <c r="Z24" s="585">
        <f>SUM(Table8[[#This Row], [je17]]:Table8[[#This Row], [je43]])</f>
        <v>202875</v>
      </c>
      <c r="AA24" s="586">
        <f>AA25</f>
        <v>0</v>
      </c>
      <c r="AB24" s="586">
        <f>AB25</f>
        <v>0</v>
      </c>
      <c r="AC24" s="586">
        <f>AC25</f>
        <v>0</v>
      </c>
      <c r="AD24" s="586">
        <f>AD25</f>
        <v>0</v>
      </c>
      <c r="AE24" s="586">
        <f>AE25</f>
        <v>0</v>
      </c>
      <c r="AF24" s="586">
        <f>AF25</f>
        <v>0</v>
      </c>
      <c r="AG24" s="586">
        <f>AG25</f>
        <v>0</v>
      </c>
      <c r="AH24" s="586">
        <f>AH25</f>
        <v>0</v>
      </c>
      <c r="AI24" s="586">
        <f>AI25</f>
        <v>0</v>
      </c>
      <c r="AJ24" s="586">
        <f>AJ25</f>
        <v>54535</v>
      </c>
      <c r="AK24" s="586">
        <f>AK25</f>
        <v>0</v>
      </c>
      <c r="AL24" s="586">
        <f>AL25</f>
        <v>0</v>
      </c>
      <c r="AM24" s="586">
        <f>AM25</f>
        <v>0</v>
      </c>
      <c r="AN24" s="586">
        <f>AN25</f>
        <v>0</v>
      </c>
      <c r="AO24" s="586">
        <f>AO25</f>
        <v>0</v>
      </c>
      <c r="AP24" s="586">
        <f>AP25</f>
        <v>10340</v>
      </c>
      <c r="AQ24" s="586">
        <f>AQ25</f>
        <v>0</v>
      </c>
      <c r="AR24" s="586">
        <f>AR25</f>
        <v>0</v>
      </c>
      <c r="AS24" s="586">
        <f>AS25</f>
        <v>0</v>
      </c>
      <c r="AT24" s="586">
        <f>AT25</f>
        <v>0</v>
      </c>
      <c r="AU24" s="586">
        <f>AU25</f>
        <v>0</v>
      </c>
      <c r="AV24" s="586">
        <f>AV25</f>
        <v>0</v>
      </c>
      <c r="AW24" s="586">
        <f>AW25</f>
        <v>0</v>
      </c>
      <c r="AX24" s="586">
        <f>AX25</f>
        <v>0</v>
      </c>
      <c r="AY24" s="586">
        <f>AY25</f>
        <v>0</v>
      </c>
      <c r="AZ24" s="586">
        <f>AZ25</f>
        <v>0</v>
      </c>
      <c r="BA24" s="586">
        <f>BA25</f>
        <v>138000</v>
      </c>
      <c r="BB24" s="585">
        <f>SUM(Table8[[#This Row], [je45]]:Table8[[#This Row], [je56]])</f>
        <v>0</v>
      </c>
      <c r="BC24" s="586">
        <f>BC25</f>
        <v>0</v>
      </c>
      <c r="BD24" s="586">
        <f>BD25</f>
        <v>0</v>
      </c>
      <c r="BE24" s="586">
        <f>BE25</f>
        <v>0</v>
      </c>
      <c r="BF24" s="586">
        <f>BF25</f>
        <v>0</v>
      </c>
      <c r="BG24" s="586">
        <f>BG25</f>
        <v>0</v>
      </c>
      <c r="BH24" s="586">
        <f>BH25</f>
        <v>0</v>
      </c>
      <c r="BI24" s="586">
        <f>BI25</f>
        <v>0</v>
      </c>
      <c r="BJ24" s="586">
        <f>BJ25</f>
        <v>0</v>
      </c>
      <c r="BK24" s="586">
        <f>BK25</f>
        <v>0</v>
      </c>
      <c r="BL24" s="586">
        <f>BL25</f>
        <v>0</v>
      </c>
      <c r="BM24" s="586">
        <f>BM25</f>
        <v>0</v>
      </c>
      <c r="BN24" s="586">
        <f>BN25</f>
        <v>0</v>
      </c>
      <c r="BO24" s="585">
        <f>SUM(Table8[[#This Row], [je58]]:Table8[[#This Row], [je61]])</f>
        <v>0</v>
      </c>
      <c r="BP24" s="586">
        <f>BP25</f>
        <v>0</v>
      </c>
      <c r="BQ24" s="586">
        <f>BQ25</f>
        <v>0</v>
      </c>
      <c r="BR24" s="586">
        <f>BR25</f>
        <v>0</v>
      </c>
      <c r="BS24" s="586">
        <f>BS25</f>
        <v>0</v>
      </c>
      <c r="BT24" s="585">
        <f>SUM(Table8[[#This Row], [je63]]:Table8[[#This Row], [je74]])</f>
        <v>0</v>
      </c>
      <c r="BU24" s="586">
        <f>BU25</f>
        <v>0</v>
      </c>
      <c r="BV24" s="586">
        <f>BV25</f>
        <v>0</v>
      </c>
      <c r="BW24" s="586">
        <f>BW25</f>
        <v>0</v>
      </c>
      <c r="BX24" s="586">
        <f>BX25</f>
        <v>0</v>
      </c>
      <c r="BY24" s="586">
        <f>BY25</f>
        <v>0</v>
      </c>
      <c r="BZ24" s="586">
        <f>BZ25</f>
        <v>0</v>
      </c>
      <c r="CA24" s="586">
        <f>CA25</f>
        <v>0</v>
      </c>
      <c r="CB24" s="586">
        <f>CB25</f>
        <v>0</v>
      </c>
      <c r="CC24" s="586">
        <f>CC25</f>
        <v>0</v>
      </c>
      <c r="CD24" s="586">
        <f>CD25</f>
        <v>0</v>
      </c>
      <c r="CE24" s="586">
        <f>CE25</f>
        <v>0</v>
      </c>
      <c r="CF24" s="586">
        <f>CF25</f>
        <v>0</v>
      </c>
      <c r="CG24" s="585">
        <f>SUM(Table8[[#This Row], [je76]]:Table8[[#This Row], [je91]])</f>
        <v>0</v>
      </c>
      <c r="CH24" s="586">
        <f>CH25</f>
        <v>0</v>
      </c>
      <c r="CI24" s="586">
        <f>CI25</f>
        <v>0</v>
      </c>
      <c r="CJ24" s="586">
        <f>CJ25</f>
        <v>0</v>
      </c>
      <c r="CK24" s="586">
        <f>CK25</f>
        <v>0</v>
      </c>
      <c r="CL24" s="586">
        <f>CL25</f>
        <v>0</v>
      </c>
      <c r="CM24" s="586">
        <f>CM25</f>
        <v>0</v>
      </c>
      <c r="CN24" s="586">
        <f>CN25</f>
        <v>0</v>
      </c>
      <c r="CO24" s="586">
        <f>CO25</f>
        <v>0</v>
      </c>
      <c r="CP24" s="586">
        <f>CP25</f>
        <v>0</v>
      </c>
      <c r="CQ24" s="586">
        <f>CQ25</f>
        <v>0</v>
      </c>
      <c r="CR24" s="586">
        <f>CR25</f>
        <v>0</v>
      </c>
      <c r="CS24" s="586">
        <f>CS25</f>
        <v>0</v>
      </c>
      <c r="CT24" s="586">
        <f>CT25</f>
        <v>0</v>
      </c>
      <c r="CU24" s="586">
        <f>CU25</f>
        <v>0</v>
      </c>
      <c r="CV24" s="586">
        <f>CV25</f>
        <v>0</v>
      </c>
      <c r="CW24" s="586">
        <f>CW25</f>
        <v>0</v>
      </c>
      <c r="CX24" s="585">
        <f>SUM(Table8[[#This Row], [je93]]:Table8[[#This Row], [je94]])</f>
        <v>0</v>
      </c>
      <c r="CY24" s="586">
        <f>CY25</f>
        <v>0</v>
      </c>
      <c r="CZ24" s="586">
        <f>CZ25</f>
        <v>0</v>
      </c>
      <c r="DA24" s="585">
        <f>SUM(Table8[[#This Row], [je96]]:Table8[[#This Row], [je100]])</f>
        <v>0</v>
      </c>
      <c r="DB24" s="586">
        <f>DB25</f>
        <v>0</v>
      </c>
      <c r="DC24" s="586">
        <f>DC25</f>
        <v>0</v>
      </c>
      <c r="DD24" s="586">
        <f>DD25</f>
        <v>0</v>
      </c>
      <c r="DE24" s="586">
        <f>DE25</f>
        <v>0</v>
      </c>
      <c r="DF24" s="586">
        <f>DF25</f>
        <v>0</v>
      </c>
      <c r="DG24" s="585">
        <f>SUM(Table8[[#This Row], [je102]]:Table8[[#This Row], [je104]])</f>
        <v>0</v>
      </c>
      <c r="DH24" s="586">
        <f>DH25</f>
        <v>0</v>
      </c>
      <c r="DI24" s="586">
        <f>DI25</f>
        <v>0</v>
      </c>
      <c r="DJ24" s="586">
        <f>DJ25</f>
        <v>0</v>
      </c>
      <c r="DK24" s="585">
        <f>SUM(Table8[[#This Row], [je106]]:Table8[[#This Row], [je110]])</f>
        <v>0</v>
      </c>
      <c r="DL24" s="586">
        <f>DL25</f>
        <v>0</v>
      </c>
      <c r="DM24" s="586">
        <f>DM25</f>
        <v>0</v>
      </c>
      <c r="DN24" s="586">
        <f>DN25</f>
        <v>0</v>
      </c>
      <c r="DO24" s="586">
        <f>DO25</f>
        <v>0</v>
      </c>
      <c r="DP24" s="587">
        <f>DP25</f>
        <v>0</v>
      </c>
    </row>
    <row customHeight="1" ht="22.5">
      <c r="A25" s="588" t="s">
        <v>280</v>
      </c>
      <c r="B25" s="590"/>
      <c r="C25" s="590"/>
      <c r="D25" s="648" t="s">
        <v>544</v>
      </c>
      <c r="E25" s="648" t="s">
        <v>545</v>
      </c>
      <c r="F25" s="648" t="s">
        <v>502</v>
      </c>
      <c r="G25" s="648" t="s">
        <v>503</v>
      </c>
      <c r="H25" s="648" t="s">
        <v>504</v>
      </c>
      <c r="I25" s="649" t="s">
        <v>505</v>
      </c>
      <c r="J25" s="679" t="s">
        <v>22</v>
      </c>
      <c r="K25" s="585">
        <f>Table8[[#This Row], [je2]]+Table8[[#This Row], [je16]]+Table8[[#This Row], [je44]]+Table8[[#This Row], [je57]]+Table8[[#This Row], [je62]]+Table8[[#This Row], [je75]]+Table8[[#This Row], [je92]]+Table8[[#This Row], [je95]]+Table8[[#This Row], [je101]]+Table8[[#This Row], [je105]]</f>
        <v>202875</v>
      </c>
      <c r="L25" s="585">
        <f>SUM(Table8[[#This Row], [je3]]:Table8[[#This Row], [je15]])</f>
        <v>0</v>
      </c>
      <c r="M25" s="591">
        <v>0</v>
      </c>
      <c r="N25" s="591">
        <v>0</v>
      </c>
      <c r="O25" s="591">
        <v>0</v>
      </c>
      <c r="P25" s="591">
        <v>0</v>
      </c>
      <c r="Q25" s="591">
        <v>0</v>
      </c>
      <c r="R25" s="591">
        <v>0</v>
      </c>
      <c r="S25" s="591">
        <v>0</v>
      </c>
      <c r="T25" s="591">
        <v>0</v>
      </c>
      <c r="U25" s="591">
        <v>0</v>
      </c>
      <c r="V25" s="591">
        <v>0</v>
      </c>
      <c r="W25" s="591">
        <v>0</v>
      </c>
      <c r="X25" s="591">
        <v>0</v>
      </c>
      <c r="Y25" s="591">
        <v>0</v>
      </c>
      <c r="Z25" s="585">
        <f>SUM(Table8[[#This Row], [je17]]:Table8[[#This Row], [je43]])</f>
        <v>202875</v>
      </c>
      <c r="AA25" s="591">
        <v>0</v>
      </c>
      <c r="AB25" s="591">
        <v>0</v>
      </c>
      <c r="AC25" s="591">
        <v>0</v>
      </c>
      <c r="AD25" s="591">
        <v>0</v>
      </c>
      <c r="AE25" s="591">
        <v>0</v>
      </c>
      <c r="AF25" s="591">
        <v>0</v>
      </c>
      <c r="AG25" s="591">
        <v>0</v>
      </c>
      <c r="AH25" s="591">
        <v>0</v>
      </c>
      <c r="AI25" s="591">
        <v>0</v>
      </c>
      <c r="AJ25" s="591">
        <v>54535</v>
      </c>
      <c r="AK25" s="591">
        <v>0</v>
      </c>
      <c r="AL25" s="591">
        <v>0</v>
      </c>
      <c r="AM25" s="591">
        <v>0</v>
      </c>
      <c r="AN25" s="591">
        <v>0</v>
      </c>
      <c r="AO25" s="591">
        <v>0</v>
      </c>
      <c r="AP25" s="591">
        <v>10340</v>
      </c>
      <c r="AQ25" s="591">
        <v>0</v>
      </c>
      <c r="AR25" s="591">
        <v>0</v>
      </c>
      <c r="AS25" s="591">
        <v>0</v>
      </c>
      <c r="AT25" s="591">
        <v>0</v>
      </c>
      <c r="AU25" s="591">
        <v>0</v>
      </c>
      <c r="AV25" s="591">
        <v>0</v>
      </c>
      <c r="AW25" s="591">
        <v>0</v>
      </c>
      <c r="AX25" s="591">
        <v>0</v>
      </c>
      <c r="AY25" s="591">
        <v>0</v>
      </c>
      <c r="AZ25" s="591">
        <v>0</v>
      </c>
      <c r="BA25" s="591">
        <v>138000</v>
      </c>
      <c r="BB25" s="585">
        <f>SUM(Table8[[#This Row], [je45]]:Table8[[#This Row], [je56]])</f>
        <v>0</v>
      </c>
      <c r="BC25" s="591">
        <v>0</v>
      </c>
      <c r="BD25" s="591">
        <v>0</v>
      </c>
      <c r="BE25" s="591">
        <v>0</v>
      </c>
      <c r="BF25" s="591">
        <v>0</v>
      </c>
      <c r="BG25" s="591">
        <v>0</v>
      </c>
      <c r="BH25" s="591">
        <v>0</v>
      </c>
      <c r="BI25" s="591">
        <v>0</v>
      </c>
      <c r="BJ25" s="591">
        <v>0</v>
      </c>
      <c r="BK25" s="591">
        <v>0</v>
      </c>
      <c r="BL25" s="591">
        <v>0</v>
      </c>
      <c r="BM25" s="591">
        <v>0</v>
      </c>
      <c r="BN25" s="591">
        <v>0</v>
      </c>
      <c r="BO25" s="585">
        <f>SUM(Table8[[#This Row], [je58]]:Table8[[#This Row], [je61]])</f>
        <v>0</v>
      </c>
      <c r="BP25" s="591">
        <v>0</v>
      </c>
      <c r="BQ25" s="591">
        <v>0</v>
      </c>
      <c r="BR25" s="591">
        <v>0</v>
      </c>
      <c r="BS25" s="591">
        <v>0</v>
      </c>
      <c r="BT25" s="585">
        <f>SUM(Table8[[#This Row], [je63]]:Table8[[#This Row], [je74]])</f>
        <v>0</v>
      </c>
      <c r="BU25" s="591">
        <v>0</v>
      </c>
      <c r="BV25" s="591">
        <v>0</v>
      </c>
      <c r="BW25" s="591">
        <v>0</v>
      </c>
      <c r="BX25" s="591">
        <v>0</v>
      </c>
      <c r="BY25" s="591">
        <v>0</v>
      </c>
      <c r="BZ25" s="591">
        <v>0</v>
      </c>
      <c r="CA25" s="591">
        <v>0</v>
      </c>
      <c r="CB25" s="591">
        <v>0</v>
      </c>
      <c r="CC25" s="591">
        <v>0</v>
      </c>
      <c r="CD25" s="591">
        <v>0</v>
      </c>
      <c r="CE25" s="591">
        <v>0</v>
      </c>
      <c r="CF25" s="591">
        <v>0</v>
      </c>
      <c r="CG25" s="585">
        <f>SUM(Table8[[#This Row], [je76]]:Table8[[#This Row], [je91]])</f>
        <v>0</v>
      </c>
      <c r="CH25" s="591">
        <v>0</v>
      </c>
      <c r="CI25" s="591">
        <v>0</v>
      </c>
      <c r="CJ25" s="591">
        <v>0</v>
      </c>
      <c r="CK25" s="591">
        <v>0</v>
      </c>
      <c r="CL25" s="591">
        <v>0</v>
      </c>
      <c r="CM25" s="591">
        <v>0</v>
      </c>
      <c r="CN25" s="591">
        <v>0</v>
      </c>
      <c r="CO25" s="591">
        <v>0</v>
      </c>
      <c r="CP25" s="591">
        <v>0</v>
      </c>
      <c r="CQ25" s="591">
        <v>0</v>
      </c>
      <c r="CR25" s="591">
        <v>0</v>
      </c>
      <c r="CS25" s="591">
        <v>0</v>
      </c>
      <c r="CT25" s="591">
        <v>0</v>
      </c>
      <c r="CU25" s="591">
        <v>0</v>
      </c>
      <c r="CV25" s="591">
        <v>0</v>
      </c>
      <c r="CW25" s="591">
        <v>0</v>
      </c>
      <c r="CX25" s="585">
        <f>SUM(Table8[[#This Row], [je93]]:Table8[[#This Row], [je94]])</f>
        <v>0</v>
      </c>
      <c r="CY25" s="591">
        <v>0</v>
      </c>
      <c r="CZ25" s="591">
        <v>0</v>
      </c>
      <c r="DA25" s="585">
        <f>SUM(Table8[[#This Row], [je96]]:Table8[[#This Row], [je100]])</f>
        <v>0</v>
      </c>
      <c r="DB25" s="591">
        <v>0</v>
      </c>
      <c r="DC25" s="591">
        <v>0</v>
      </c>
      <c r="DD25" s="591">
        <v>0</v>
      </c>
      <c r="DE25" s="591">
        <v>0</v>
      </c>
      <c r="DF25" s="591">
        <v>0</v>
      </c>
      <c r="DG25" s="585">
        <f>SUM(Table8[[#This Row], [je102]]:Table8[[#This Row], [je104]])</f>
        <v>0</v>
      </c>
      <c r="DH25" s="591">
        <v>0</v>
      </c>
      <c r="DI25" s="591">
        <v>0</v>
      </c>
      <c r="DJ25" s="591">
        <v>0</v>
      </c>
      <c r="DK25" s="585">
        <f>SUM(Table8[[#This Row], [je106]]:Table8[[#This Row], [je110]])</f>
        <v>0</v>
      </c>
      <c r="DL25" s="591">
        <v>0</v>
      </c>
      <c r="DM25" s="591">
        <v>0</v>
      </c>
      <c r="DN25" s="591">
        <v>0</v>
      </c>
      <c r="DO25" s="591">
        <v>0</v>
      </c>
      <c r="DP25" s="593">
        <v>0</v>
      </c>
    </row>
    <row customHeight="1" ht="22.5">
      <c r="A26" s="582" t="s">
        <v>282</v>
      </c>
      <c r="B26" s="584"/>
      <c r="C26" s="584"/>
      <c r="D26" s="646" t="s">
        <v>283</v>
      </c>
      <c r="E26" s="646"/>
      <c r="F26" s="646" t="s">
        <v>22</v>
      </c>
      <c r="G26" s="646"/>
      <c r="H26" s="646"/>
      <c r="I26" s="647" t="s">
        <v>22</v>
      </c>
      <c r="J26" s="678" t="s">
        <v>22</v>
      </c>
      <c r="K26" s="585">
        <f>Table8[[#This Row], [je2]]+Table8[[#This Row], [je16]]+Table8[[#This Row], [je44]]+Table8[[#This Row], [je57]]+Table8[[#This Row], [je62]]+Table8[[#This Row], [je75]]+Table8[[#This Row], [je92]]+Table8[[#This Row], [je95]]+Table8[[#This Row], [je101]]+Table8[[#This Row], [je105]]</f>
        <v>53472</v>
      </c>
      <c r="L26" s="585">
        <f>SUM(Table8[[#This Row], [je3]]:Table8[[#This Row], [je15]])</f>
        <v>49000</v>
      </c>
      <c r="M26" s="586">
        <f>M27</f>
        <v>0</v>
      </c>
      <c r="N26" s="586">
        <f>N27</f>
        <v>18000</v>
      </c>
      <c r="O26" s="586">
        <f>O27</f>
        <v>0</v>
      </c>
      <c r="P26" s="586">
        <f>P27</f>
        <v>0</v>
      </c>
      <c r="Q26" s="586">
        <f>Q27</f>
        <v>0</v>
      </c>
      <c r="R26" s="586">
        <f>R27</f>
        <v>0</v>
      </c>
      <c r="S26" s="586">
        <f>S27</f>
        <v>0</v>
      </c>
      <c r="T26" s="586">
        <f>T27</f>
        <v>0</v>
      </c>
      <c r="U26" s="586">
        <f>U27</f>
        <v>0</v>
      </c>
      <c r="V26" s="586">
        <f>V27</f>
        <v>0</v>
      </c>
      <c r="W26" s="586">
        <f>W27</f>
        <v>0</v>
      </c>
      <c r="X26" s="586">
        <f>X27</f>
        <v>0</v>
      </c>
      <c r="Y26" s="586">
        <f>Y27</f>
        <v>31000</v>
      </c>
      <c r="Z26" s="585">
        <f>SUM(Table8[[#This Row], [je17]]:Table8[[#This Row], [je43]])</f>
        <v>4472</v>
      </c>
      <c r="AA26" s="586">
        <f>AA27</f>
        <v>0</v>
      </c>
      <c r="AB26" s="586">
        <f>AB27</f>
        <v>0</v>
      </c>
      <c r="AC26" s="586">
        <f>AC27</f>
        <v>0</v>
      </c>
      <c r="AD26" s="586">
        <f>AD27</f>
        <v>0</v>
      </c>
      <c r="AE26" s="586">
        <f>AE27</f>
        <v>0</v>
      </c>
      <c r="AF26" s="586">
        <f>AF27</f>
        <v>0</v>
      </c>
      <c r="AG26" s="586">
        <f>AG27</f>
        <v>0</v>
      </c>
      <c r="AH26" s="586">
        <f>AH27</f>
        <v>0</v>
      </c>
      <c r="AI26" s="586">
        <f>AI27</f>
        <v>0</v>
      </c>
      <c r="AJ26" s="586">
        <f>AJ27</f>
        <v>0</v>
      </c>
      <c r="AK26" s="586">
        <f>AK27</f>
        <v>0</v>
      </c>
      <c r="AL26" s="586">
        <f>AL27</f>
        <v>0</v>
      </c>
      <c r="AM26" s="586">
        <f>AM27</f>
        <v>0</v>
      </c>
      <c r="AN26" s="586">
        <f>AN27</f>
        <v>0</v>
      </c>
      <c r="AO26" s="586">
        <f>AO27</f>
        <v>4472</v>
      </c>
      <c r="AP26" s="586">
        <f>AP27</f>
        <v>0</v>
      </c>
      <c r="AQ26" s="586">
        <f>AQ27</f>
        <v>0</v>
      </c>
      <c r="AR26" s="586">
        <f>AR27</f>
        <v>0</v>
      </c>
      <c r="AS26" s="586">
        <f>AS27</f>
        <v>0</v>
      </c>
      <c r="AT26" s="586">
        <f>AT27</f>
        <v>0</v>
      </c>
      <c r="AU26" s="586">
        <f>AU27</f>
        <v>0</v>
      </c>
      <c r="AV26" s="586">
        <f>AV27</f>
        <v>0</v>
      </c>
      <c r="AW26" s="586">
        <f>AW27</f>
        <v>0</v>
      </c>
      <c r="AX26" s="586">
        <f>AX27</f>
        <v>0</v>
      </c>
      <c r="AY26" s="586">
        <f>AY27</f>
        <v>0</v>
      </c>
      <c r="AZ26" s="586">
        <f>AZ27</f>
        <v>0</v>
      </c>
      <c r="BA26" s="586">
        <f>BA27</f>
        <v>0</v>
      </c>
      <c r="BB26" s="585">
        <f>SUM(Table8[[#This Row], [je45]]:Table8[[#This Row], [je56]])</f>
        <v>0</v>
      </c>
      <c r="BC26" s="586">
        <f>BC27</f>
        <v>0</v>
      </c>
      <c r="BD26" s="586">
        <f>BD27</f>
        <v>0</v>
      </c>
      <c r="BE26" s="586">
        <f>BE27</f>
        <v>0</v>
      </c>
      <c r="BF26" s="586">
        <f>BF27</f>
        <v>0</v>
      </c>
      <c r="BG26" s="586">
        <f>BG27</f>
        <v>0</v>
      </c>
      <c r="BH26" s="586">
        <f>BH27</f>
        <v>0</v>
      </c>
      <c r="BI26" s="586">
        <f>BI27</f>
        <v>0</v>
      </c>
      <c r="BJ26" s="586">
        <f>BJ27</f>
        <v>0</v>
      </c>
      <c r="BK26" s="586">
        <f>BK27</f>
        <v>0</v>
      </c>
      <c r="BL26" s="586">
        <f>BL27</f>
        <v>0</v>
      </c>
      <c r="BM26" s="586">
        <f>BM27</f>
        <v>0</v>
      </c>
      <c r="BN26" s="586">
        <f>BN27</f>
        <v>0</v>
      </c>
      <c r="BO26" s="585">
        <f>SUM(Table8[[#This Row], [je58]]:Table8[[#This Row], [je61]])</f>
        <v>0</v>
      </c>
      <c r="BP26" s="586">
        <f>BP27</f>
        <v>0</v>
      </c>
      <c r="BQ26" s="586">
        <f>BQ27</f>
        <v>0</v>
      </c>
      <c r="BR26" s="586">
        <f>BR27</f>
        <v>0</v>
      </c>
      <c r="BS26" s="586">
        <f>BS27</f>
        <v>0</v>
      </c>
      <c r="BT26" s="585">
        <f>SUM(Table8[[#This Row], [je63]]:Table8[[#This Row], [je74]])</f>
        <v>0</v>
      </c>
      <c r="BU26" s="586">
        <f>BU27</f>
        <v>0</v>
      </c>
      <c r="BV26" s="586">
        <f>BV27</f>
        <v>0</v>
      </c>
      <c r="BW26" s="586">
        <f>BW27</f>
        <v>0</v>
      </c>
      <c r="BX26" s="586">
        <f>BX27</f>
        <v>0</v>
      </c>
      <c r="BY26" s="586">
        <f>BY27</f>
        <v>0</v>
      </c>
      <c r="BZ26" s="586">
        <f>BZ27</f>
        <v>0</v>
      </c>
      <c r="CA26" s="586">
        <f>CA27</f>
        <v>0</v>
      </c>
      <c r="CB26" s="586">
        <f>CB27</f>
        <v>0</v>
      </c>
      <c r="CC26" s="586">
        <f>CC27</f>
        <v>0</v>
      </c>
      <c r="CD26" s="586">
        <f>CD27</f>
        <v>0</v>
      </c>
      <c r="CE26" s="586">
        <f>CE27</f>
        <v>0</v>
      </c>
      <c r="CF26" s="586">
        <f>CF27</f>
        <v>0</v>
      </c>
      <c r="CG26" s="585">
        <f>SUM(Table8[[#This Row], [je76]]:Table8[[#This Row], [je91]])</f>
        <v>0</v>
      </c>
      <c r="CH26" s="586">
        <f>CH27</f>
        <v>0</v>
      </c>
      <c r="CI26" s="586">
        <f>CI27</f>
        <v>0</v>
      </c>
      <c r="CJ26" s="586">
        <f>CJ27</f>
        <v>0</v>
      </c>
      <c r="CK26" s="586">
        <f>CK27</f>
        <v>0</v>
      </c>
      <c r="CL26" s="586">
        <f>CL27</f>
        <v>0</v>
      </c>
      <c r="CM26" s="586">
        <f>CM27</f>
        <v>0</v>
      </c>
      <c r="CN26" s="586">
        <f>CN27</f>
        <v>0</v>
      </c>
      <c r="CO26" s="586">
        <f>CO27</f>
        <v>0</v>
      </c>
      <c r="CP26" s="586">
        <f>CP27</f>
        <v>0</v>
      </c>
      <c r="CQ26" s="586">
        <f>CQ27</f>
        <v>0</v>
      </c>
      <c r="CR26" s="586">
        <f>CR27</f>
        <v>0</v>
      </c>
      <c r="CS26" s="586">
        <f>CS27</f>
        <v>0</v>
      </c>
      <c r="CT26" s="586">
        <f>CT27</f>
        <v>0</v>
      </c>
      <c r="CU26" s="586">
        <f>CU27</f>
        <v>0</v>
      </c>
      <c r="CV26" s="586">
        <f>CV27</f>
        <v>0</v>
      </c>
      <c r="CW26" s="586">
        <f>CW27</f>
        <v>0</v>
      </c>
      <c r="CX26" s="585">
        <f>SUM(Table8[[#This Row], [je93]]:Table8[[#This Row], [je94]])</f>
        <v>0</v>
      </c>
      <c r="CY26" s="586">
        <f>CY27</f>
        <v>0</v>
      </c>
      <c r="CZ26" s="586">
        <f>CZ27</f>
        <v>0</v>
      </c>
      <c r="DA26" s="585">
        <f>SUM(Table8[[#This Row], [je96]]:Table8[[#This Row], [je100]])</f>
        <v>0</v>
      </c>
      <c r="DB26" s="586">
        <f>DB27</f>
        <v>0</v>
      </c>
      <c r="DC26" s="586">
        <f>DC27</f>
        <v>0</v>
      </c>
      <c r="DD26" s="586">
        <f>DD27</f>
        <v>0</v>
      </c>
      <c r="DE26" s="586">
        <f>DE27</f>
        <v>0</v>
      </c>
      <c r="DF26" s="586">
        <f>DF27</f>
        <v>0</v>
      </c>
      <c r="DG26" s="585">
        <f>SUM(Table8[[#This Row], [je102]]:Table8[[#This Row], [je104]])</f>
        <v>0</v>
      </c>
      <c r="DH26" s="586">
        <f>DH27</f>
        <v>0</v>
      </c>
      <c r="DI26" s="586">
        <f>DI27</f>
        <v>0</v>
      </c>
      <c r="DJ26" s="586">
        <f>DJ27</f>
        <v>0</v>
      </c>
      <c r="DK26" s="585">
        <f>SUM(Table8[[#This Row], [je106]]:Table8[[#This Row], [je110]])</f>
        <v>0</v>
      </c>
      <c r="DL26" s="586">
        <f>DL27</f>
        <v>0</v>
      </c>
      <c r="DM26" s="586">
        <f>DM27</f>
        <v>0</v>
      </c>
      <c r="DN26" s="586">
        <f>DN27</f>
        <v>0</v>
      </c>
      <c r="DO26" s="586">
        <f>DO27</f>
        <v>0</v>
      </c>
      <c r="DP26" s="587">
        <f>DP27</f>
        <v>0</v>
      </c>
    </row>
    <row customHeight="1" ht="22.5">
      <c r="A27" s="582" t="s">
        <v>284</v>
      </c>
      <c r="B27" s="584"/>
      <c r="C27" s="584"/>
      <c r="D27" s="646" t="s">
        <v>285</v>
      </c>
      <c r="E27" s="646"/>
      <c r="F27" s="646" t="s">
        <v>22</v>
      </c>
      <c r="G27" s="646"/>
      <c r="H27" s="646"/>
      <c r="I27" s="647" t="s">
        <v>22</v>
      </c>
      <c r="J27" s="678" t="s">
        <v>22</v>
      </c>
      <c r="K27" s="585">
        <f>Table8[[#This Row], [je2]]+Table8[[#This Row], [je16]]+Table8[[#This Row], [je44]]+Table8[[#This Row], [je57]]+Table8[[#This Row], [je62]]+Table8[[#This Row], [je75]]+Table8[[#This Row], [je92]]+Table8[[#This Row], [je95]]+Table8[[#This Row], [je101]]+Table8[[#This Row], [je105]]</f>
        <v>53472</v>
      </c>
      <c r="L27" s="585">
        <f>SUM(Table8[[#This Row], [je3]]:Table8[[#This Row], [je15]])</f>
        <v>49000</v>
      </c>
      <c r="M27" s="586">
        <f>M28+M29+M30+M31+M32+M33+M34+M35</f>
        <v>0</v>
      </c>
      <c r="N27" s="586">
        <f>N28+N29+N30+N31+N32+N33+N34+N35</f>
        <v>18000</v>
      </c>
      <c r="O27" s="586">
        <f>O28+O29+O30+O31+O32+O33+O34+O35</f>
        <v>0</v>
      </c>
      <c r="P27" s="586">
        <f>P28+P29+P30+P31+P32+P33+P34+P35</f>
        <v>0</v>
      </c>
      <c r="Q27" s="586">
        <f>Q28+Q29+Q30+Q31+Q32+Q33+Q34+Q35</f>
        <v>0</v>
      </c>
      <c r="R27" s="586">
        <f>R28+R29+R30+R31+R32+R33+R34+R35</f>
        <v>0</v>
      </c>
      <c r="S27" s="586">
        <f>S28+S29+S30+S31+S32+S33+S34+S35</f>
        <v>0</v>
      </c>
      <c r="T27" s="586">
        <f>T28+T29+T30+T31+T32+T33+T34+T35</f>
        <v>0</v>
      </c>
      <c r="U27" s="586">
        <f>U28+U29+U30+U31+U32+U33+U34+U35</f>
        <v>0</v>
      </c>
      <c r="V27" s="586">
        <f>V28+V29+V30+V31+V32+V33+V34+V35</f>
        <v>0</v>
      </c>
      <c r="W27" s="586">
        <f>W28+W29+W30+W31+W32+W33+W34+W35</f>
        <v>0</v>
      </c>
      <c r="X27" s="586">
        <f>X28+X29+X30+X31+X32+X33+X34+X35</f>
        <v>0</v>
      </c>
      <c r="Y27" s="586">
        <f>Y28+Y29+Y30+Y31+Y32+Y33+Y34+Y35</f>
        <v>31000</v>
      </c>
      <c r="Z27" s="585">
        <f>SUM(Table8[[#This Row], [je17]]:Table8[[#This Row], [je43]])</f>
        <v>4472</v>
      </c>
      <c r="AA27" s="586">
        <f>AA28+AA29+AA30+AA31+AA32+AA33+AA34+AA35</f>
        <v>0</v>
      </c>
      <c r="AB27" s="586">
        <f>AB28+AB29+AB30+AB31+AB32+AB33+AB34+AB35</f>
        <v>0</v>
      </c>
      <c r="AC27" s="586">
        <f>AC28+AC29+AC30+AC31+AC32+AC33+AC34+AC35</f>
        <v>0</v>
      </c>
      <c r="AD27" s="586">
        <f>AD28+AD29+AD30+AD31+AD32+AD33+AD34+AD35</f>
        <v>0</v>
      </c>
      <c r="AE27" s="586">
        <f>AE28+AE29+AE30+AE31+AE32+AE33+AE34+AE35</f>
        <v>0</v>
      </c>
      <c r="AF27" s="586">
        <f>AF28+AF29+AF30+AF31+AF32+AF33+AF34+AF35</f>
        <v>0</v>
      </c>
      <c r="AG27" s="586">
        <f>AG28+AG29+AG30+AG31+AG32+AG33+AG34+AG35</f>
        <v>0</v>
      </c>
      <c r="AH27" s="586">
        <f>AH28+AH29+AH30+AH31+AH32+AH33+AH34+AH35</f>
        <v>0</v>
      </c>
      <c r="AI27" s="586">
        <f>AI28+AI29+AI30+AI31+AI32+AI33+AI34+AI35</f>
        <v>0</v>
      </c>
      <c r="AJ27" s="586">
        <f>AJ28+AJ29+AJ30+AJ31+AJ32+AJ33+AJ34+AJ35</f>
        <v>0</v>
      </c>
      <c r="AK27" s="586">
        <f>AK28+AK29+AK30+AK31+AK32+AK33+AK34+AK35</f>
        <v>0</v>
      </c>
      <c r="AL27" s="586">
        <f>AL28+AL29+AL30+AL31+AL32+AL33+AL34+AL35</f>
        <v>0</v>
      </c>
      <c r="AM27" s="586">
        <f>AM28+AM29+AM30+AM31+AM32+AM33+AM34+AM35</f>
        <v>0</v>
      </c>
      <c r="AN27" s="586">
        <f>AN28+AN29+AN30+AN31+AN32+AN33+AN34+AN35</f>
        <v>0</v>
      </c>
      <c r="AO27" s="586">
        <f>AO28+AO29+AO30+AO31+AO32+AO33+AO34+AO35</f>
        <v>4472</v>
      </c>
      <c r="AP27" s="586">
        <f>AP28+AP29+AP30+AP31+AP32+AP33+AP34+AP35</f>
        <v>0</v>
      </c>
      <c r="AQ27" s="586">
        <f>AQ28+AQ29+AQ30+AQ31+AQ32+AQ33+AQ34+AQ35</f>
        <v>0</v>
      </c>
      <c r="AR27" s="586">
        <f>AR28+AR29+AR30+AR31+AR32+AR33+AR34+AR35</f>
        <v>0</v>
      </c>
      <c r="AS27" s="586">
        <f>AS28+AS29+AS30+AS31+AS32+AS33+AS34+AS35</f>
        <v>0</v>
      </c>
      <c r="AT27" s="586">
        <f>AT28+AT29+AT30+AT31+AT32+AT33+AT34+AT35</f>
        <v>0</v>
      </c>
      <c r="AU27" s="586">
        <f>AU28+AU29+AU30+AU31+AU32+AU33+AU34+AU35</f>
        <v>0</v>
      </c>
      <c r="AV27" s="586">
        <f>AV28+AV29+AV30+AV31+AV32+AV33+AV34+AV35</f>
        <v>0</v>
      </c>
      <c r="AW27" s="586">
        <f>AW28+AW29+AW30+AW31+AW32+AW33+AW34+AW35</f>
        <v>0</v>
      </c>
      <c r="AX27" s="586">
        <f>AX28+AX29+AX30+AX31+AX32+AX33+AX34+AX35</f>
        <v>0</v>
      </c>
      <c r="AY27" s="586">
        <f>AY28+AY29+AY30+AY31+AY32+AY33+AY34+AY35</f>
        <v>0</v>
      </c>
      <c r="AZ27" s="586">
        <f>AZ28+AZ29+AZ30+AZ31+AZ32+AZ33+AZ34+AZ35</f>
        <v>0</v>
      </c>
      <c r="BA27" s="586">
        <f>BA28+BA29+BA30+BA31+BA32+BA33+BA34+BA35</f>
        <v>0</v>
      </c>
      <c r="BB27" s="585">
        <f>SUM(Table8[[#This Row], [je45]]:Table8[[#This Row], [je56]])</f>
        <v>0</v>
      </c>
      <c r="BC27" s="586">
        <f>BC28+BC29+BC30+BC31+BC32+BC33+BC34+BC35</f>
        <v>0</v>
      </c>
      <c r="BD27" s="586">
        <f>BD28+BD29+BD30+BD31+BD32+BD33+BD34+BD35</f>
        <v>0</v>
      </c>
      <c r="BE27" s="586">
        <f>BE28+BE29+BE30+BE31+BE32+BE33+BE34+BE35</f>
        <v>0</v>
      </c>
      <c r="BF27" s="586">
        <f>BF28+BF29+BF30+BF31+BF32+BF33+BF34+BF35</f>
        <v>0</v>
      </c>
      <c r="BG27" s="586">
        <f>BG28+BG29+BG30+BG31+BG32+BG33+BG34+BG35</f>
        <v>0</v>
      </c>
      <c r="BH27" s="586">
        <f>BH28+BH29+BH30+BH31+BH32+BH33+BH34+BH35</f>
        <v>0</v>
      </c>
      <c r="BI27" s="586">
        <f>BI28+BI29+BI30+BI31+BI32+BI33+BI34+BI35</f>
        <v>0</v>
      </c>
      <c r="BJ27" s="586">
        <f>BJ28+BJ29+BJ30+BJ31+BJ32+BJ33+BJ34+BJ35</f>
        <v>0</v>
      </c>
      <c r="BK27" s="586">
        <f>BK28+BK29+BK30+BK31+BK32+BK33+BK34+BK35</f>
        <v>0</v>
      </c>
      <c r="BL27" s="586">
        <f>BL28+BL29+BL30+BL31+BL32+BL33+BL34+BL35</f>
        <v>0</v>
      </c>
      <c r="BM27" s="586">
        <f>BM28+BM29+BM30+BM31+BM32+BM33+BM34+BM35</f>
        <v>0</v>
      </c>
      <c r="BN27" s="586">
        <f>BN28+BN29+BN30+BN31+BN32+BN33+BN34+BN35</f>
        <v>0</v>
      </c>
      <c r="BO27" s="585">
        <f>SUM(Table8[[#This Row], [je58]]:Table8[[#This Row], [je61]])</f>
        <v>0</v>
      </c>
      <c r="BP27" s="586">
        <f>BP28+BP29+BP30+BP31+BP32+BP33+BP34+BP35</f>
        <v>0</v>
      </c>
      <c r="BQ27" s="586">
        <f>BQ28+BQ29+BQ30+BQ31+BQ32+BQ33+BQ34+BQ35</f>
        <v>0</v>
      </c>
      <c r="BR27" s="586">
        <f>BR28+BR29+BR30+BR31+BR32+BR33+BR34+BR35</f>
        <v>0</v>
      </c>
      <c r="BS27" s="586">
        <f>BS28+BS29+BS30+BS31+BS32+BS33+BS34+BS35</f>
        <v>0</v>
      </c>
      <c r="BT27" s="585">
        <f>SUM(Table8[[#This Row], [je63]]:Table8[[#This Row], [je74]])</f>
        <v>0</v>
      </c>
      <c r="BU27" s="586">
        <f>BU28+BU29+BU30+BU31+BU32+BU33+BU34+BU35</f>
        <v>0</v>
      </c>
      <c r="BV27" s="586">
        <f>BV28+BV29+BV30+BV31+BV32+BV33+BV34+BV35</f>
        <v>0</v>
      </c>
      <c r="BW27" s="586">
        <f>BW28+BW29+BW30+BW31+BW32+BW33+BW34+BW35</f>
        <v>0</v>
      </c>
      <c r="BX27" s="586">
        <f>BX28+BX29+BX30+BX31+BX32+BX33+BX34+BX35</f>
        <v>0</v>
      </c>
      <c r="BY27" s="586">
        <f>BY28+BY29+BY30+BY31+BY32+BY33+BY34+BY35</f>
        <v>0</v>
      </c>
      <c r="BZ27" s="586">
        <f>BZ28+BZ29+BZ30+BZ31+BZ32+BZ33+BZ34+BZ35</f>
        <v>0</v>
      </c>
      <c r="CA27" s="586">
        <f>CA28+CA29+CA30+CA31+CA32+CA33+CA34+CA35</f>
        <v>0</v>
      </c>
      <c r="CB27" s="586">
        <f>CB28+CB29+CB30+CB31+CB32+CB33+CB34+CB35</f>
        <v>0</v>
      </c>
      <c r="CC27" s="586">
        <f>CC28+CC29+CC30+CC31+CC32+CC33+CC34+CC35</f>
        <v>0</v>
      </c>
      <c r="CD27" s="586">
        <f>CD28+CD29+CD30+CD31+CD32+CD33+CD34+CD35</f>
        <v>0</v>
      </c>
      <c r="CE27" s="586">
        <f>CE28+CE29+CE30+CE31+CE32+CE33+CE34+CE35</f>
        <v>0</v>
      </c>
      <c r="CF27" s="586">
        <f>CF28+CF29+CF30+CF31+CF32+CF33+CF34+CF35</f>
        <v>0</v>
      </c>
      <c r="CG27" s="585">
        <f>SUM(Table8[[#This Row], [je76]]:Table8[[#This Row], [je91]])</f>
        <v>0</v>
      </c>
      <c r="CH27" s="586">
        <f>CH28+CH29+CH30+CH31+CH32+CH33+CH34+CH35</f>
        <v>0</v>
      </c>
      <c r="CI27" s="586">
        <f>CI28+CI29+CI30+CI31+CI32+CI33+CI34+CI35</f>
        <v>0</v>
      </c>
      <c r="CJ27" s="586">
        <f>CJ28+CJ29+CJ30+CJ31+CJ32+CJ33+CJ34+CJ35</f>
        <v>0</v>
      </c>
      <c r="CK27" s="586">
        <f>CK28+CK29+CK30+CK31+CK32+CK33+CK34+CK35</f>
        <v>0</v>
      </c>
      <c r="CL27" s="586">
        <f>CL28+CL29+CL30+CL31+CL32+CL33+CL34+CL35</f>
        <v>0</v>
      </c>
      <c r="CM27" s="586">
        <f>CM28+CM29+CM30+CM31+CM32+CM33+CM34+CM35</f>
        <v>0</v>
      </c>
      <c r="CN27" s="586">
        <f>CN28+CN29+CN30+CN31+CN32+CN33+CN34+CN35</f>
        <v>0</v>
      </c>
      <c r="CO27" s="586">
        <f>CO28+CO29+CO30+CO31+CO32+CO33+CO34+CO35</f>
        <v>0</v>
      </c>
      <c r="CP27" s="586">
        <f>CP28+CP29+CP30+CP31+CP32+CP33+CP34+CP35</f>
        <v>0</v>
      </c>
      <c r="CQ27" s="586">
        <f>CQ28+CQ29+CQ30+CQ31+CQ32+CQ33+CQ34+CQ35</f>
        <v>0</v>
      </c>
      <c r="CR27" s="586">
        <f>CR28+CR29+CR30+CR31+CR32+CR33+CR34+CR35</f>
        <v>0</v>
      </c>
      <c r="CS27" s="586">
        <f>CS28+CS29+CS30+CS31+CS32+CS33+CS34+CS35</f>
        <v>0</v>
      </c>
      <c r="CT27" s="586">
        <f>CT28+CT29+CT30+CT31+CT32+CT33+CT34+CT35</f>
        <v>0</v>
      </c>
      <c r="CU27" s="586">
        <f>CU28+CU29+CU30+CU31+CU32+CU33+CU34+CU35</f>
        <v>0</v>
      </c>
      <c r="CV27" s="586">
        <f>CV28+CV29+CV30+CV31+CV32+CV33+CV34+CV35</f>
        <v>0</v>
      </c>
      <c r="CW27" s="586">
        <f>CW28+CW29+CW30+CW31+CW32+CW33+CW34+CW35</f>
        <v>0</v>
      </c>
      <c r="CX27" s="585">
        <f>SUM(Table8[[#This Row], [je93]]:Table8[[#This Row], [je94]])</f>
        <v>0</v>
      </c>
      <c r="CY27" s="586">
        <f>CY28+CY29+CY30+CY31+CY32+CY33+CY34+CY35</f>
        <v>0</v>
      </c>
      <c r="CZ27" s="586">
        <f>CZ28+CZ29+CZ30+CZ31+CZ32+CZ33+CZ34+CZ35</f>
        <v>0</v>
      </c>
      <c r="DA27" s="585">
        <f>SUM(Table8[[#This Row], [je96]]:Table8[[#This Row], [je100]])</f>
        <v>0</v>
      </c>
      <c r="DB27" s="586">
        <f>DB28+DB29+DB30+DB31+DB32+DB33+DB34+DB35</f>
        <v>0</v>
      </c>
      <c r="DC27" s="586">
        <f>DC28+DC29+DC30+DC31+DC32+DC33+DC34+DC35</f>
        <v>0</v>
      </c>
      <c r="DD27" s="586">
        <f>DD28+DD29+DD30+DD31+DD32+DD33+DD34+DD35</f>
        <v>0</v>
      </c>
      <c r="DE27" s="586">
        <f>DE28+DE29+DE30+DE31+DE32+DE33+DE34+DE35</f>
        <v>0</v>
      </c>
      <c r="DF27" s="586">
        <f>DF28+DF29+DF30+DF31+DF32+DF33+DF34+DF35</f>
        <v>0</v>
      </c>
      <c r="DG27" s="585">
        <f>SUM(Table8[[#This Row], [je102]]:Table8[[#This Row], [je104]])</f>
        <v>0</v>
      </c>
      <c r="DH27" s="586">
        <f>DH28+DH29+DH30+DH31+DH32+DH33+DH34+DH35</f>
        <v>0</v>
      </c>
      <c r="DI27" s="586">
        <f>DI28+DI29+DI30+DI31+DI32+DI33+DI34+DI35</f>
        <v>0</v>
      </c>
      <c r="DJ27" s="586">
        <f>DJ28+DJ29+DJ30+DJ31+DJ32+DJ33+DJ34+DJ35</f>
        <v>0</v>
      </c>
      <c r="DK27" s="585">
        <f>SUM(Table8[[#This Row], [je106]]:Table8[[#This Row], [je110]])</f>
        <v>0</v>
      </c>
      <c r="DL27" s="586">
        <f>DL28+DL29+DL30+DL31+DL32+DL33+DL34+DL35</f>
        <v>0</v>
      </c>
      <c r="DM27" s="586">
        <f>DM28+DM29+DM30+DM31+DM32+DM33+DM34+DM35</f>
        <v>0</v>
      </c>
      <c r="DN27" s="586">
        <f>DN28+DN29+DN30+DN31+DN32+DN33+DN34+DN35</f>
        <v>0</v>
      </c>
      <c r="DO27" s="586">
        <f>DO28+DO29+DO30+DO31+DO32+DO33+DO34+DO35</f>
        <v>0</v>
      </c>
      <c r="DP27" s="587">
        <f>DP28+DP29+DP30+DP31+DP32+DP33+DP34+DP35</f>
        <v>0</v>
      </c>
    </row>
    <row customHeight="1" ht="22.5">
      <c r="A28" s="588" t="s">
        <v>284</v>
      </c>
      <c r="B28" s="590"/>
      <c r="C28" s="590"/>
      <c r="D28" s="648" t="s">
        <v>550</v>
      </c>
      <c r="E28" s="648" t="s">
        <v>551</v>
      </c>
      <c r="F28" s="648" t="s">
        <v>502</v>
      </c>
      <c r="G28" s="648" t="s">
        <v>552</v>
      </c>
      <c r="H28" s="648" t="s">
        <v>553</v>
      </c>
      <c r="I28" s="649" t="s">
        <v>505</v>
      </c>
      <c r="J28" s="679" t="s">
        <v>22</v>
      </c>
      <c r="K28" s="585">
        <f>Table8[[#This Row], [je2]]+Table8[[#This Row], [je16]]+Table8[[#This Row], [je44]]+Table8[[#This Row], [je57]]+Table8[[#This Row], [je62]]+Table8[[#This Row], [je75]]+Table8[[#This Row], [je92]]+Table8[[#This Row], [je95]]+Table8[[#This Row], [je101]]+Table8[[#This Row], [je105]]</f>
        <v>1572</v>
      </c>
      <c r="L28" s="585">
        <f>SUM(Table8[[#This Row], [je3]]:Table8[[#This Row], [je15]])</f>
        <v>0</v>
      </c>
      <c r="M28" s="591">
        <v>0</v>
      </c>
      <c r="N28" s="591">
        <v>0</v>
      </c>
      <c r="O28" s="591">
        <v>0</v>
      </c>
      <c r="P28" s="591">
        <v>0</v>
      </c>
      <c r="Q28" s="591">
        <v>0</v>
      </c>
      <c r="R28" s="591">
        <v>0</v>
      </c>
      <c r="S28" s="591">
        <v>0</v>
      </c>
      <c r="T28" s="591">
        <v>0</v>
      </c>
      <c r="U28" s="591">
        <v>0</v>
      </c>
      <c r="V28" s="591">
        <v>0</v>
      </c>
      <c r="W28" s="591">
        <v>0</v>
      </c>
      <c r="X28" s="591">
        <v>0</v>
      </c>
      <c r="Y28" s="591">
        <v>0</v>
      </c>
      <c r="Z28" s="585">
        <f>SUM(Table8[[#This Row], [je17]]:Table8[[#This Row], [je43]])</f>
        <v>1572</v>
      </c>
      <c r="AA28" s="591">
        <v>0</v>
      </c>
      <c r="AB28" s="591">
        <v>0</v>
      </c>
      <c r="AC28" s="591">
        <v>0</v>
      </c>
      <c r="AD28" s="591">
        <v>0</v>
      </c>
      <c r="AE28" s="591">
        <v>0</v>
      </c>
      <c r="AF28" s="591">
        <v>0</v>
      </c>
      <c r="AG28" s="591">
        <v>0</v>
      </c>
      <c r="AH28" s="591">
        <v>0</v>
      </c>
      <c r="AI28" s="591">
        <v>0</v>
      </c>
      <c r="AJ28" s="591">
        <v>0</v>
      </c>
      <c r="AK28" s="591">
        <v>0</v>
      </c>
      <c r="AL28" s="591">
        <v>0</v>
      </c>
      <c r="AM28" s="591">
        <v>0</v>
      </c>
      <c r="AN28" s="591">
        <v>0</v>
      </c>
      <c r="AO28" s="591">
        <v>1572</v>
      </c>
      <c r="AP28" s="591">
        <v>0</v>
      </c>
      <c r="AQ28" s="591">
        <v>0</v>
      </c>
      <c r="AR28" s="591">
        <v>0</v>
      </c>
      <c r="AS28" s="591">
        <v>0</v>
      </c>
      <c r="AT28" s="591">
        <v>0</v>
      </c>
      <c r="AU28" s="591">
        <v>0</v>
      </c>
      <c r="AV28" s="591">
        <v>0</v>
      </c>
      <c r="AW28" s="591">
        <v>0</v>
      </c>
      <c r="AX28" s="591">
        <v>0</v>
      </c>
      <c r="AY28" s="591">
        <v>0</v>
      </c>
      <c r="AZ28" s="591">
        <v>0</v>
      </c>
      <c r="BA28" s="591">
        <v>0</v>
      </c>
      <c r="BB28" s="585">
        <f>SUM(Table8[[#This Row], [je45]]:Table8[[#This Row], [je56]])</f>
        <v>0</v>
      </c>
      <c r="BC28" s="591">
        <v>0</v>
      </c>
      <c r="BD28" s="591">
        <v>0</v>
      </c>
      <c r="BE28" s="591">
        <v>0</v>
      </c>
      <c r="BF28" s="591">
        <v>0</v>
      </c>
      <c r="BG28" s="591">
        <v>0</v>
      </c>
      <c r="BH28" s="591">
        <v>0</v>
      </c>
      <c r="BI28" s="591">
        <v>0</v>
      </c>
      <c r="BJ28" s="591">
        <v>0</v>
      </c>
      <c r="BK28" s="591">
        <v>0</v>
      </c>
      <c r="BL28" s="591">
        <v>0</v>
      </c>
      <c r="BM28" s="591">
        <v>0</v>
      </c>
      <c r="BN28" s="591">
        <v>0</v>
      </c>
      <c r="BO28" s="585">
        <f>SUM(Table8[[#This Row], [je58]]:Table8[[#This Row], [je61]])</f>
        <v>0</v>
      </c>
      <c r="BP28" s="591">
        <v>0</v>
      </c>
      <c r="BQ28" s="591">
        <v>0</v>
      </c>
      <c r="BR28" s="591">
        <v>0</v>
      </c>
      <c r="BS28" s="591">
        <v>0</v>
      </c>
      <c r="BT28" s="585">
        <f>SUM(Table8[[#This Row], [je63]]:Table8[[#This Row], [je74]])</f>
        <v>0</v>
      </c>
      <c r="BU28" s="591">
        <v>0</v>
      </c>
      <c r="BV28" s="591">
        <v>0</v>
      </c>
      <c r="BW28" s="591">
        <v>0</v>
      </c>
      <c r="BX28" s="591">
        <v>0</v>
      </c>
      <c r="BY28" s="591">
        <v>0</v>
      </c>
      <c r="BZ28" s="591">
        <v>0</v>
      </c>
      <c r="CA28" s="591">
        <v>0</v>
      </c>
      <c r="CB28" s="591">
        <v>0</v>
      </c>
      <c r="CC28" s="591">
        <v>0</v>
      </c>
      <c r="CD28" s="591">
        <v>0</v>
      </c>
      <c r="CE28" s="591">
        <v>0</v>
      </c>
      <c r="CF28" s="591">
        <v>0</v>
      </c>
      <c r="CG28" s="585">
        <f>SUM(Table8[[#This Row], [je76]]:Table8[[#This Row], [je91]])</f>
        <v>0</v>
      </c>
      <c r="CH28" s="591">
        <v>0</v>
      </c>
      <c r="CI28" s="591">
        <v>0</v>
      </c>
      <c r="CJ28" s="591">
        <v>0</v>
      </c>
      <c r="CK28" s="591">
        <v>0</v>
      </c>
      <c r="CL28" s="591">
        <v>0</v>
      </c>
      <c r="CM28" s="591">
        <v>0</v>
      </c>
      <c r="CN28" s="591">
        <v>0</v>
      </c>
      <c r="CO28" s="591">
        <v>0</v>
      </c>
      <c r="CP28" s="591">
        <v>0</v>
      </c>
      <c r="CQ28" s="591">
        <v>0</v>
      </c>
      <c r="CR28" s="591">
        <v>0</v>
      </c>
      <c r="CS28" s="591">
        <v>0</v>
      </c>
      <c r="CT28" s="591">
        <v>0</v>
      </c>
      <c r="CU28" s="591">
        <v>0</v>
      </c>
      <c r="CV28" s="591">
        <v>0</v>
      </c>
      <c r="CW28" s="591">
        <v>0</v>
      </c>
      <c r="CX28" s="585">
        <f>SUM(Table8[[#This Row], [je93]]:Table8[[#This Row], [je94]])</f>
        <v>0</v>
      </c>
      <c r="CY28" s="591">
        <v>0</v>
      </c>
      <c r="CZ28" s="591">
        <v>0</v>
      </c>
      <c r="DA28" s="585">
        <f>SUM(Table8[[#This Row], [je96]]:Table8[[#This Row], [je100]])</f>
        <v>0</v>
      </c>
      <c r="DB28" s="591">
        <v>0</v>
      </c>
      <c r="DC28" s="591">
        <v>0</v>
      </c>
      <c r="DD28" s="591">
        <v>0</v>
      </c>
      <c r="DE28" s="591">
        <v>0</v>
      </c>
      <c r="DF28" s="591">
        <v>0</v>
      </c>
      <c r="DG28" s="585">
        <f>SUM(Table8[[#This Row], [je102]]:Table8[[#This Row], [je104]])</f>
        <v>0</v>
      </c>
      <c r="DH28" s="591">
        <v>0</v>
      </c>
      <c r="DI28" s="591">
        <v>0</v>
      </c>
      <c r="DJ28" s="591">
        <v>0</v>
      </c>
      <c r="DK28" s="585">
        <f>SUM(Table8[[#This Row], [je106]]:Table8[[#This Row], [je110]])</f>
        <v>0</v>
      </c>
      <c r="DL28" s="591">
        <v>0</v>
      </c>
      <c r="DM28" s="591">
        <v>0</v>
      </c>
      <c r="DN28" s="591">
        <v>0</v>
      </c>
      <c r="DO28" s="591">
        <v>0</v>
      </c>
      <c r="DP28" s="593">
        <v>0</v>
      </c>
    </row>
    <row customHeight="1" ht="22.5">
      <c r="A29" s="588" t="s">
        <v>284</v>
      </c>
      <c r="B29" s="590"/>
      <c r="C29" s="590"/>
      <c r="D29" s="648" t="s">
        <v>556</v>
      </c>
      <c r="E29" s="648" t="s">
        <v>557</v>
      </c>
      <c r="F29" s="648" t="s">
        <v>502</v>
      </c>
      <c r="G29" s="648" t="s">
        <v>558</v>
      </c>
      <c r="H29" s="648" t="s">
        <v>559</v>
      </c>
      <c r="I29" s="649" t="s">
        <v>505</v>
      </c>
      <c r="J29" s="679" t="s">
        <v>22</v>
      </c>
      <c r="K29" s="585">
        <f>Table8[[#This Row], [je2]]+Table8[[#This Row], [je16]]+Table8[[#This Row], [je44]]+Table8[[#This Row], [je57]]+Table8[[#This Row], [je62]]+Table8[[#This Row], [je75]]+Table8[[#This Row], [je92]]+Table8[[#This Row], [je95]]+Table8[[#This Row], [je101]]+Table8[[#This Row], [je105]]</f>
        <v>9000</v>
      </c>
      <c r="L29" s="585">
        <f>SUM(Table8[[#This Row], [je3]]:Table8[[#This Row], [je15]])</f>
        <v>9000</v>
      </c>
      <c r="M29" s="591">
        <v>0</v>
      </c>
      <c r="N29" s="591">
        <v>0</v>
      </c>
      <c r="O29" s="591">
        <v>0</v>
      </c>
      <c r="P29" s="591">
        <v>0</v>
      </c>
      <c r="Q29" s="591">
        <v>0</v>
      </c>
      <c r="R29" s="591">
        <v>0</v>
      </c>
      <c r="S29" s="591">
        <v>0</v>
      </c>
      <c r="T29" s="591">
        <v>0</v>
      </c>
      <c r="U29" s="591">
        <v>0</v>
      </c>
      <c r="V29" s="591">
        <v>0</v>
      </c>
      <c r="W29" s="591">
        <v>0</v>
      </c>
      <c r="X29" s="591">
        <v>0</v>
      </c>
      <c r="Y29" s="591">
        <v>9000</v>
      </c>
      <c r="Z29" s="585">
        <f>SUM(Table8[[#This Row], [je17]]:Table8[[#This Row], [je43]])</f>
        <v>0</v>
      </c>
      <c r="AA29" s="591">
        <v>0</v>
      </c>
      <c r="AB29" s="591">
        <v>0</v>
      </c>
      <c r="AC29" s="591">
        <v>0</v>
      </c>
      <c r="AD29" s="591">
        <v>0</v>
      </c>
      <c r="AE29" s="591">
        <v>0</v>
      </c>
      <c r="AF29" s="591">
        <v>0</v>
      </c>
      <c r="AG29" s="591">
        <v>0</v>
      </c>
      <c r="AH29" s="591">
        <v>0</v>
      </c>
      <c r="AI29" s="591">
        <v>0</v>
      </c>
      <c r="AJ29" s="591">
        <v>0</v>
      </c>
      <c r="AK29" s="591">
        <v>0</v>
      </c>
      <c r="AL29" s="591">
        <v>0</v>
      </c>
      <c r="AM29" s="591">
        <v>0</v>
      </c>
      <c r="AN29" s="591">
        <v>0</v>
      </c>
      <c r="AO29" s="591">
        <v>0</v>
      </c>
      <c r="AP29" s="591">
        <v>0</v>
      </c>
      <c r="AQ29" s="591">
        <v>0</v>
      </c>
      <c r="AR29" s="591">
        <v>0</v>
      </c>
      <c r="AS29" s="591">
        <v>0</v>
      </c>
      <c r="AT29" s="591">
        <v>0</v>
      </c>
      <c r="AU29" s="591">
        <v>0</v>
      </c>
      <c r="AV29" s="591">
        <v>0</v>
      </c>
      <c r="AW29" s="591">
        <v>0</v>
      </c>
      <c r="AX29" s="591">
        <v>0</v>
      </c>
      <c r="AY29" s="591">
        <v>0</v>
      </c>
      <c r="AZ29" s="591">
        <v>0</v>
      </c>
      <c r="BA29" s="591">
        <v>0</v>
      </c>
      <c r="BB29" s="585">
        <f>SUM(Table8[[#This Row], [je45]]:Table8[[#This Row], [je56]])</f>
        <v>0</v>
      </c>
      <c r="BC29" s="591">
        <v>0</v>
      </c>
      <c r="BD29" s="591">
        <v>0</v>
      </c>
      <c r="BE29" s="591">
        <v>0</v>
      </c>
      <c r="BF29" s="591">
        <v>0</v>
      </c>
      <c r="BG29" s="591">
        <v>0</v>
      </c>
      <c r="BH29" s="591">
        <v>0</v>
      </c>
      <c r="BI29" s="591">
        <v>0</v>
      </c>
      <c r="BJ29" s="591">
        <v>0</v>
      </c>
      <c r="BK29" s="591">
        <v>0</v>
      </c>
      <c r="BL29" s="591">
        <v>0</v>
      </c>
      <c r="BM29" s="591">
        <v>0</v>
      </c>
      <c r="BN29" s="591">
        <v>0</v>
      </c>
      <c r="BO29" s="585">
        <f>SUM(Table8[[#This Row], [je58]]:Table8[[#This Row], [je61]])</f>
        <v>0</v>
      </c>
      <c r="BP29" s="591">
        <v>0</v>
      </c>
      <c r="BQ29" s="591">
        <v>0</v>
      </c>
      <c r="BR29" s="591">
        <v>0</v>
      </c>
      <c r="BS29" s="591">
        <v>0</v>
      </c>
      <c r="BT29" s="585">
        <f>SUM(Table8[[#This Row], [je63]]:Table8[[#This Row], [je74]])</f>
        <v>0</v>
      </c>
      <c r="BU29" s="591">
        <v>0</v>
      </c>
      <c r="BV29" s="591">
        <v>0</v>
      </c>
      <c r="BW29" s="591">
        <v>0</v>
      </c>
      <c r="BX29" s="591">
        <v>0</v>
      </c>
      <c r="BY29" s="591">
        <v>0</v>
      </c>
      <c r="BZ29" s="591">
        <v>0</v>
      </c>
      <c r="CA29" s="591">
        <v>0</v>
      </c>
      <c r="CB29" s="591">
        <v>0</v>
      </c>
      <c r="CC29" s="591">
        <v>0</v>
      </c>
      <c r="CD29" s="591">
        <v>0</v>
      </c>
      <c r="CE29" s="591">
        <v>0</v>
      </c>
      <c r="CF29" s="591">
        <v>0</v>
      </c>
      <c r="CG29" s="585">
        <f>SUM(Table8[[#This Row], [je76]]:Table8[[#This Row], [je91]])</f>
        <v>0</v>
      </c>
      <c r="CH29" s="591">
        <v>0</v>
      </c>
      <c r="CI29" s="591">
        <v>0</v>
      </c>
      <c r="CJ29" s="591">
        <v>0</v>
      </c>
      <c r="CK29" s="591">
        <v>0</v>
      </c>
      <c r="CL29" s="591">
        <v>0</v>
      </c>
      <c r="CM29" s="591">
        <v>0</v>
      </c>
      <c r="CN29" s="591">
        <v>0</v>
      </c>
      <c r="CO29" s="591">
        <v>0</v>
      </c>
      <c r="CP29" s="591">
        <v>0</v>
      </c>
      <c r="CQ29" s="591">
        <v>0</v>
      </c>
      <c r="CR29" s="591">
        <v>0</v>
      </c>
      <c r="CS29" s="591">
        <v>0</v>
      </c>
      <c r="CT29" s="591">
        <v>0</v>
      </c>
      <c r="CU29" s="591">
        <v>0</v>
      </c>
      <c r="CV29" s="591">
        <v>0</v>
      </c>
      <c r="CW29" s="591">
        <v>0</v>
      </c>
      <c r="CX29" s="585">
        <f>SUM(Table8[[#This Row], [je93]]:Table8[[#This Row], [je94]])</f>
        <v>0</v>
      </c>
      <c r="CY29" s="591">
        <v>0</v>
      </c>
      <c r="CZ29" s="591">
        <v>0</v>
      </c>
      <c r="DA29" s="585">
        <f>SUM(Table8[[#This Row], [je96]]:Table8[[#This Row], [je100]])</f>
        <v>0</v>
      </c>
      <c r="DB29" s="591">
        <v>0</v>
      </c>
      <c r="DC29" s="591">
        <v>0</v>
      </c>
      <c r="DD29" s="591">
        <v>0</v>
      </c>
      <c r="DE29" s="591">
        <v>0</v>
      </c>
      <c r="DF29" s="591">
        <v>0</v>
      </c>
      <c r="DG29" s="585">
        <f>SUM(Table8[[#This Row], [je102]]:Table8[[#This Row], [je104]])</f>
        <v>0</v>
      </c>
      <c r="DH29" s="591">
        <v>0</v>
      </c>
      <c r="DI29" s="591">
        <v>0</v>
      </c>
      <c r="DJ29" s="591">
        <v>0</v>
      </c>
      <c r="DK29" s="585">
        <f>SUM(Table8[[#This Row], [je106]]:Table8[[#This Row], [je110]])</f>
        <v>0</v>
      </c>
      <c r="DL29" s="591">
        <v>0</v>
      </c>
      <c r="DM29" s="591">
        <v>0</v>
      </c>
      <c r="DN29" s="591">
        <v>0</v>
      </c>
      <c r="DO29" s="591">
        <v>0</v>
      </c>
      <c r="DP29" s="593">
        <v>0</v>
      </c>
    </row>
    <row customHeight="1" ht="22.5">
      <c r="A30" s="588" t="s">
        <v>284</v>
      </c>
      <c r="B30" s="590"/>
      <c r="C30" s="590"/>
      <c r="D30" s="648" t="s">
        <v>562</v>
      </c>
      <c r="E30" s="648" t="s">
        <v>563</v>
      </c>
      <c r="F30" s="648" t="s">
        <v>502</v>
      </c>
      <c r="G30" s="648" t="s">
        <v>558</v>
      </c>
      <c r="H30" s="648" t="s">
        <v>559</v>
      </c>
      <c r="I30" s="649" t="s">
        <v>505</v>
      </c>
      <c r="J30" s="679" t="s">
        <v>22</v>
      </c>
      <c r="K30" s="585">
        <f>Table8[[#This Row], [je2]]+Table8[[#This Row], [je16]]+Table8[[#This Row], [je44]]+Table8[[#This Row], [je57]]+Table8[[#This Row], [je62]]+Table8[[#This Row], [je75]]+Table8[[#This Row], [je92]]+Table8[[#This Row], [je95]]+Table8[[#This Row], [je101]]+Table8[[#This Row], [je105]]</f>
        <v>1920</v>
      </c>
      <c r="L30" s="585">
        <f>SUM(Table8[[#This Row], [je3]]:Table8[[#This Row], [je15]])</f>
        <v>0</v>
      </c>
      <c r="M30" s="591">
        <v>0</v>
      </c>
      <c r="N30" s="591">
        <v>0</v>
      </c>
      <c r="O30" s="591">
        <v>0</v>
      </c>
      <c r="P30" s="591">
        <v>0</v>
      </c>
      <c r="Q30" s="591">
        <v>0</v>
      </c>
      <c r="R30" s="591">
        <v>0</v>
      </c>
      <c r="S30" s="591">
        <v>0</v>
      </c>
      <c r="T30" s="591">
        <v>0</v>
      </c>
      <c r="U30" s="591">
        <v>0</v>
      </c>
      <c r="V30" s="591">
        <v>0</v>
      </c>
      <c r="W30" s="591">
        <v>0</v>
      </c>
      <c r="X30" s="591">
        <v>0</v>
      </c>
      <c r="Y30" s="591">
        <v>0</v>
      </c>
      <c r="Z30" s="585">
        <f>SUM(Table8[[#This Row], [je17]]:Table8[[#This Row], [je43]])</f>
        <v>1920</v>
      </c>
      <c r="AA30" s="591">
        <v>0</v>
      </c>
      <c r="AB30" s="591">
        <v>0</v>
      </c>
      <c r="AC30" s="591">
        <v>0</v>
      </c>
      <c r="AD30" s="591">
        <v>0</v>
      </c>
      <c r="AE30" s="591">
        <v>0</v>
      </c>
      <c r="AF30" s="591">
        <v>0</v>
      </c>
      <c r="AG30" s="591">
        <v>0</v>
      </c>
      <c r="AH30" s="591">
        <v>0</v>
      </c>
      <c r="AI30" s="591">
        <v>0</v>
      </c>
      <c r="AJ30" s="591">
        <v>0</v>
      </c>
      <c r="AK30" s="591">
        <v>0</v>
      </c>
      <c r="AL30" s="591">
        <v>0</v>
      </c>
      <c r="AM30" s="591">
        <v>0</v>
      </c>
      <c r="AN30" s="591">
        <v>0</v>
      </c>
      <c r="AO30" s="591">
        <v>1920</v>
      </c>
      <c r="AP30" s="591">
        <v>0</v>
      </c>
      <c r="AQ30" s="591">
        <v>0</v>
      </c>
      <c r="AR30" s="591">
        <v>0</v>
      </c>
      <c r="AS30" s="591">
        <v>0</v>
      </c>
      <c r="AT30" s="591">
        <v>0</v>
      </c>
      <c r="AU30" s="591">
        <v>0</v>
      </c>
      <c r="AV30" s="591">
        <v>0</v>
      </c>
      <c r="AW30" s="591">
        <v>0</v>
      </c>
      <c r="AX30" s="591">
        <v>0</v>
      </c>
      <c r="AY30" s="591">
        <v>0</v>
      </c>
      <c r="AZ30" s="591">
        <v>0</v>
      </c>
      <c r="BA30" s="591">
        <v>0</v>
      </c>
      <c r="BB30" s="585">
        <f>SUM(Table8[[#This Row], [je45]]:Table8[[#This Row], [je56]])</f>
        <v>0</v>
      </c>
      <c r="BC30" s="591">
        <v>0</v>
      </c>
      <c r="BD30" s="591">
        <v>0</v>
      </c>
      <c r="BE30" s="591">
        <v>0</v>
      </c>
      <c r="BF30" s="591">
        <v>0</v>
      </c>
      <c r="BG30" s="591">
        <v>0</v>
      </c>
      <c r="BH30" s="591">
        <v>0</v>
      </c>
      <c r="BI30" s="591">
        <v>0</v>
      </c>
      <c r="BJ30" s="591">
        <v>0</v>
      </c>
      <c r="BK30" s="591">
        <v>0</v>
      </c>
      <c r="BL30" s="591">
        <v>0</v>
      </c>
      <c r="BM30" s="591">
        <v>0</v>
      </c>
      <c r="BN30" s="591">
        <v>0</v>
      </c>
      <c r="BO30" s="585">
        <f>SUM(Table8[[#This Row], [je58]]:Table8[[#This Row], [je61]])</f>
        <v>0</v>
      </c>
      <c r="BP30" s="591">
        <v>0</v>
      </c>
      <c r="BQ30" s="591">
        <v>0</v>
      </c>
      <c r="BR30" s="591">
        <v>0</v>
      </c>
      <c r="BS30" s="591">
        <v>0</v>
      </c>
      <c r="BT30" s="585">
        <f>SUM(Table8[[#This Row], [je63]]:Table8[[#This Row], [je74]])</f>
        <v>0</v>
      </c>
      <c r="BU30" s="591">
        <v>0</v>
      </c>
      <c r="BV30" s="591">
        <v>0</v>
      </c>
      <c r="BW30" s="591">
        <v>0</v>
      </c>
      <c r="BX30" s="591">
        <v>0</v>
      </c>
      <c r="BY30" s="591">
        <v>0</v>
      </c>
      <c r="BZ30" s="591">
        <v>0</v>
      </c>
      <c r="CA30" s="591">
        <v>0</v>
      </c>
      <c r="CB30" s="591">
        <v>0</v>
      </c>
      <c r="CC30" s="591">
        <v>0</v>
      </c>
      <c r="CD30" s="591">
        <v>0</v>
      </c>
      <c r="CE30" s="591">
        <v>0</v>
      </c>
      <c r="CF30" s="591">
        <v>0</v>
      </c>
      <c r="CG30" s="585">
        <f>SUM(Table8[[#This Row], [je76]]:Table8[[#This Row], [je91]])</f>
        <v>0</v>
      </c>
      <c r="CH30" s="591">
        <v>0</v>
      </c>
      <c r="CI30" s="591">
        <v>0</v>
      </c>
      <c r="CJ30" s="591">
        <v>0</v>
      </c>
      <c r="CK30" s="591">
        <v>0</v>
      </c>
      <c r="CL30" s="591">
        <v>0</v>
      </c>
      <c r="CM30" s="591">
        <v>0</v>
      </c>
      <c r="CN30" s="591">
        <v>0</v>
      </c>
      <c r="CO30" s="591">
        <v>0</v>
      </c>
      <c r="CP30" s="591">
        <v>0</v>
      </c>
      <c r="CQ30" s="591">
        <v>0</v>
      </c>
      <c r="CR30" s="591">
        <v>0</v>
      </c>
      <c r="CS30" s="591">
        <v>0</v>
      </c>
      <c r="CT30" s="591">
        <v>0</v>
      </c>
      <c r="CU30" s="591">
        <v>0</v>
      </c>
      <c r="CV30" s="591">
        <v>0</v>
      </c>
      <c r="CW30" s="591">
        <v>0</v>
      </c>
      <c r="CX30" s="585">
        <f>SUM(Table8[[#This Row], [je93]]:Table8[[#This Row], [je94]])</f>
        <v>0</v>
      </c>
      <c r="CY30" s="591">
        <v>0</v>
      </c>
      <c r="CZ30" s="591">
        <v>0</v>
      </c>
      <c r="DA30" s="585">
        <f>SUM(Table8[[#This Row], [je96]]:Table8[[#This Row], [je100]])</f>
        <v>0</v>
      </c>
      <c r="DB30" s="591">
        <v>0</v>
      </c>
      <c r="DC30" s="591">
        <v>0</v>
      </c>
      <c r="DD30" s="591">
        <v>0</v>
      </c>
      <c r="DE30" s="591">
        <v>0</v>
      </c>
      <c r="DF30" s="591">
        <v>0</v>
      </c>
      <c r="DG30" s="585">
        <f>SUM(Table8[[#This Row], [je102]]:Table8[[#This Row], [je104]])</f>
        <v>0</v>
      </c>
      <c r="DH30" s="591">
        <v>0</v>
      </c>
      <c r="DI30" s="591">
        <v>0</v>
      </c>
      <c r="DJ30" s="591">
        <v>0</v>
      </c>
      <c r="DK30" s="585">
        <f>SUM(Table8[[#This Row], [je106]]:Table8[[#This Row], [je110]])</f>
        <v>0</v>
      </c>
      <c r="DL30" s="591">
        <v>0</v>
      </c>
      <c r="DM30" s="591">
        <v>0</v>
      </c>
      <c r="DN30" s="591">
        <v>0</v>
      </c>
      <c r="DO30" s="591">
        <v>0</v>
      </c>
      <c r="DP30" s="593">
        <v>0</v>
      </c>
    </row>
    <row customHeight="1" ht="22.5">
      <c r="A31" s="588" t="s">
        <v>284</v>
      </c>
      <c r="B31" s="590"/>
      <c r="C31" s="590"/>
      <c r="D31" s="648" t="s">
        <v>546</v>
      </c>
      <c r="E31" s="648" t="s">
        <v>547</v>
      </c>
      <c r="F31" s="648" t="s">
        <v>502</v>
      </c>
      <c r="G31" s="648" t="s">
        <v>548</v>
      </c>
      <c r="H31" s="648" t="s">
        <v>549</v>
      </c>
      <c r="I31" s="649" t="s">
        <v>505</v>
      </c>
      <c r="J31" s="679" t="s">
        <v>22</v>
      </c>
      <c r="K31" s="585">
        <f>Table8[[#This Row], [je2]]+Table8[[#This Row], [je16]]+Table8[[#This Row], [je44]]+Table8[[#This Row], [je57]]+Table8[[#This Row], [je62]]+Table8[[#This Row], [je75]]+Table8[[#This Row], [je92]]+Table8[[#This Row], [je95]]+Table8[[#This Row], [je101]]+Table8[[#This Row], [je105]]</f>
        <v>18000</v>
      </c>
      <c r="L31" s="585">
        <f>SUM(Table8[[#This Row], [je3]]:Table8[[#This Row], [je15]])</f>
        <v>18000</v>
      </c>
      <c r="M31" s="591">
        <v>0</v>
      </c>
      <c r="N31" s="591">
        <v>18000</v>
      </c>
      <c r="O31" s="591">
        <v>0</v>
      </c>
      <c r="P31" s="591">
        <v>0</v>
      </c>
      <c r="Q31" s="591">
        <v>0</v>
      </c>
      <c r="R31" s="591">
        <v>0</v>
      </c>
      <c r="S31" s="591">
        <v>0</v>
      </c>
      <c r="T31" s="591">
        <v>0</v>
      </c>
      <c r="U31" s="591">
        <v>0</v>
      </c>
      <c r="V31" s="591">
        <v>0</v>
      </c>
      <c r="W31" s="591">
        <v>0</v>
      </c>
      <c r="X31" s="591">
        <v>0</v>
      </c>
      <c r="Y31" s="591">
        <v>0</v>
      </c>
      <c r="Z31" s="585">
        <f>SUM(Table8[[#This Row], [je17]]:Table8[[#This Row], [je43]])</f>
        <v>0</v>
      </c>
      <c r="AA31" s="591">
        <v>0</v>
      </c>
      <c r="AB31" s="591">
        <v>0</v>
      </c>
      <c r="AC31" s="591">
        <v>0</v>
      </c>
      <c r="AD31" s="591">
        <v>0</v>
      </c>
      <c r="AE31" s="591">
        <v>0</v>
      </c>
      <c r="AF31" s="591">
        <v>0</v>
      </c>
      <c r="AG31" s="591">
        <v>0</v>
      </c>
      <c r="AH31" s="591">
        <v>0</v>
      </c>
      <c r="AI31" s="591">
        <v>0</v>
      </c>
      <c r="AJ31" s="591">
        <v>0</v>
      </c>
      <c r="AK31" s="591">
        <v>0</v>
      </c>
      <c r="AL31" s="591">
        <v>0</v>
      </c>
      <c r="AM31" s="591">
        <v>0</v>
      </c>
      <c r="AN31" s="591">
        <v>0</v>
      </c>
      <c r="AO31" s="591">
        <v>0</v>
      </c>
      <c r="AP31" s="591">
        <v>0</v>
      </c>
      <c r="AQ31" s="591">
        <v>0</v>
      </c>
      <c r="AR31" s="591">
        <v>0</v>
      </c>
      <c r="AS31" s="591">
        <v>0</v>
      </c>
      <c r="AT31" s="591">
        <v>0</v>
      </c>
      <c r="AU31" s="591">
        <v>0</v>
      </c>
      <c r="AV31" s="591">
        <v>0</v>
      </c>
      <c r="AW31" s="591">
        <v>0</v>
      </c>
      <c r="AX31" s="591">
        <v>0</v>
      </c>
      <c r="AY31" s="591">
        <v>0</v>
      </c>
      <c r="AZ31" s="591">
        <v>0</v>
      </c>
      <c r="BA31" s="591">
        <v>0</v>
      </c>
      <c r="BB31" s="585">
        <f>SUM(Table8[[#This Row], [je45]]:Table8[[#This Row], [je56]])</f>
        <v>0</v>
      </c>
      <c r="BC31" s="591">
        <v>0</v>
      </c>
      <c r="BD31" s="591">
        <v>0</v>
      </c>
      <c r="BE31" s="591">
        <v>0</v>
      </c>
      <c r="BF31" s="591">
        <v>0</v>
      </c>
      <c r="BG31" s="591">
        <v>0</v>
      </c>
      <c r="BH31" s="591">
        <v>0</v>
      </c>
      <c r="BI31" s="591">
        <v>0</v>
      </c>
      <c r="BJ31" s="591">
        <v>0</v>
      </c>
      <c r="BK31" s="591">
        <v>0</v>
      </c>
      <c r="BL31" s="591">
        <v>0</v>
      </c>
      <c r="BM31" s="591">
        <v>0</v>
      </c>
      <c r="BN31" s="591">
        <v>0</v>
      </c>
      <c r="BO31" s="585">
        <f>SUM(Table8[[#This Row], [je58]]:Table8[[#This Row], [je61]])</f>
        <v>0</v>
      </c>
      <c r="BP31" s="591">
        <v>0</v>
      </c>
      <c r="BQ31" s="591">
        <v>0</v>
      </c>
      <c r="BR31" s="591">
        <v>0</v>
      </c>
      <c r="BS31" s="591">
        <v>0</v>
      </c>
      <c r="BT31" s="585">
        <f>SUM(Table8[[#This Row], [je63]]:Table8[[#This Row], [je74]])</f>
        <v>0</v>
      </c>
      <c r="BU31" s="591">
        <v>0</v>
      </c>
      <c r="BV31" s="591">
        <v>0</v>
      </c>
      <c r="BW31" s="591">
        <v>0</v>
      </c>
      <c r="BX31" s="591">
        <v>0</v>
      </c>
      <c r="BY31" s="591">
        <v>0</v>
      </c>
      <c r="BZ31" s="591">
        <v>0</v>
      </c>
      <c r="CA31" s="591">
        <v>0</v>
      </c>
      <c r="CB31" s="591">
        <v>0</v>
      </c>
      <c r="CC31" s="591">
        <v>0</v>
      </c>
      <c r="CD31" s="591">
        <v>0</v>
      </c>
      <c r="CE31" s="591">
        <v>0</v>
      </c>
      <c r="CF31" s="591">
        <v>0</v>
      </c>
      <c r="CG31" s="585">
        <f>SUM(Table8[[#This Row], [je76]]:Table8[[#This Row], [je91]])</f>
        <v>0</v>
      </c>
      <c r="CH31" s="591">
        <v>0</v>
      </c>
      <c r="CI31" s="591">
        <v>0</v>
      </c>
      <c r="CJ31" s="591">
        <v>0</v>
      </c>
      <c r="CK31" s="591">
        <v>0</v>
      </c>
      <c r="CL31" s="591">
        <v>0</v>
      </c>
      <c r="CM31" s="591">
        <v>0</v>
      </c>
      <c r="CN31" s="591">
        <v>0</v>
      </c>
      <c r="CO31" s="591">
        <v>0</v>
      </c>
      <c r="CP31" s="591">
        <v>0</v>
      </c>
      <c r="CQ31" s="591">
        <v>0</v>
      </c>
      <c r="CR31" s="591">
        <v>0</v>
      </c>
      <c r="CS31" s="591">
        <v>0</v>
      </c>
      <c r="CT31" s="591">
        <v>0</v>
      </c>
      <c r="CU31" s="591">
        <v>0</v>
      </c>
      <c r="CV31" s="591">
        <v>0</v>
      </c>
      <c r="CW31" s="591">
        <v>0</v>
      </c>
      <c r="CX31" s="585">
        <f>SUM(Table8[[#This Row], [je93]]:Table8[[#This Row], [je94]])</f>
        <v>0</v>
      </c>
      <c r="CY31" s="591">
        <v>0</v>
      </c>
      <c r="CZ31" s="591">
        <v>0</v>
      </c>
      <c r="DA31" s="585">
        <f>SUM(Table8[[#This Row], [je96]]:Table8[[#This Row], [je100]])</f>
        <v>0</v>
      </c>
      <c r="DB31" s="591">
        <v>0</v>
      </c>
      <c r="DC31" s="591">
        <v>0</v>
      </c>
      <c r="DD31" s="591">
        <v>0</v>
      </c>
      <c r="DE31" s="591">
        <v>0</v>
      </c>
      <c r="DF31" s="591">
        <v>0</v>
      </c>
      <c r="DG31" s="585">
        <f>SUM(Table8[[#This Row], [je102]]:Table8[[#This Row], [je104]])</f>
        <v>0</v>
      </c>
      <c r="DH31" s="591">
        <v>0</v>
      </c>
      <c r="DI31" s="591">
        <v>0</v>
      </c>
      <c r="DJ31" s="591">
        <v>0</v>
      </c>
      <c r="DK31" s="585">
        <f>SUM(Table8[[#This Row], [je106]]:Table8[[#This Row], [je110]])</f>
        <v>0</v>
      </c>
      <c r="DL31" s="591">
        <v>0</v>
      </c>
      <c r="DM31" s="591">
        <v>0</v>
      </c>
      <c r="DN31" s="591">
        <v>0</v>
      </c>
      <c r="DO31" s="591">
        <v>0</v>
      </c>
      <c r="DP31" s="593">
        <v>0</v>
      </c>
    </row>
    <row customHeight="1" ht="22.5">
      <c r="A32" s="588" t="s">
        <v>284</v>
      </c>
      <c r="B32" s="590"/>
      <c r="C32" s="590"/>
      <c r="D32" s="648" t="s">
        <v>554</v>
      </c>
      <c r="E32" s="648" t="s">
        <v>555</v>
      </c>
      <c r="F32" s="648" t="s">
        <v>502</v>
      </c>
      <c r="G32" s="648" t="s">
        <v>548</v>
      </c>
      <c r="H32" s="648" t="s">
        <v>549</v>
      </c>
      <c r="I32" s="649" t="s">
        <v>505</v>
      </c>
      <c r="J32" s="679" t="s">
        <v>22</v>
      </c>
      <c r="K32" s="585">
        <f>Table8[[#This Row], [je2]]+Table8[[#This Row], [je16]]+Table8[[#This Row], [je44]]+Table8[[#This Row], [je57]]+Table8[[#This Row], [je62]]+Table8[[#This Row], [je75]]+Table8[[#This Row], [je92]]+Table8[[#This Row], [je95]]+Table8[[#This Row], [je101]]+Table8[[#This Row], [je105]]</f>
        <v>173</v>
      </c>
      <c r="L32" s="585">
        <f>SUM(Table8[[#This Row], [je3]]:Table8[[#This Row], [je15]])</f>
        <v>0</v>
      </c>
      <c r="M32" s="591">
        <v>0</v>
      </c>
      <c r="N32" s="591">
        <v>0</v>
      </c>
      <c r="O32" s="591">
        <v>0</v>
      </c>
      <c r="P32" s="591">
        <v>0</v>
      </c>
      <c r="Q32" s="591">
        <v>0</v>
      </c>
      <c r="R32" s="591">
        <v>0</v>
      </c>
      <c r="S32" s="591">
        <v>0</v>
      </c>
      <c r="T32" s="591">
        <v>0</v>
      </c>
      <c r="U32" s="591">
        <v>0</v>
      </c>
      <c r="V32" s="591">
        <v>0</v>
      </c>
      <c r="W32" s="591">
        <v>0</v>
      </c>
      <c r="X32" s="591">
        <v>0</v>
      </c>
      <c r="Y32" s="591">
        <v>0</v>
      </c>
      <c r="Z32" s="585">
        <f>SUM(Table8[[#This Row], [je17]]:Table8[[#This Row], [je43]])</f>
        <v>173</v>
      </c>
      <c r="AA32" s="591">
        <v>0</v>
      </c>
      <c r="AB32" s="591">
        <v>0</v>
      </c>
      <c r="AC32" s="591">
        <v>0</v>
      </c>
      <c r="AD32" s="591">
        <v>0</v>
      </c>
      <c r="AE32" s="591">
        <v>0</v>
      </c>
      <c r="AF32" s="591">
        <v>0</v>
      </c>
      <c r="AG32" s="591">
        <v>0</v>
      </c>
      <c r="AH32" s="591">
        <v>0</v>
      </c>
      <c r="AI32" s="591">
        <v>0</v>
      </c>
      <c r="AJ32" s="591">
        <v>0</v>
      </c>
      <c r="AK32" s="591">
        <v>0</v>
      </c>
      <c r="AL32" s="591">
        <v>0</v>
      </c>
      <c r="AM32" s="591">
        <v>0</v>
      </c>
      <c r="AN32" s="591">
        <v>0</v>
      </c>
      <c r="AO32" s="591">
        <v>173</v>
      </c>
      <c r="AP32" s="591">
        <v>0</v>
      </c>
      <c r="AQ32" s="591">
        <v>0</v>
      </c>
      <c r="AR32" s="591">
        <v>0</v>
      </c>
      <c r="AS32" s="591">
        <v>0</v>
      </c>
      <c r="AT32" s="591">
        <v>0</v>
      </c>
      <c r="AU32" s="591">
        <v>0</v>
      </c>
      <c r="AV32" s="591">
        <v>0</v>
      </c>
      <c r="AW32" s="591">
        <v>0</v>
      </c>
      <c r="AX32" s="591">
        <v>0</v>
      </c>
      <c r="AY32" s="591">
        <v>0</v>
      </c>
      <c r="AZ32" s="591">
        <v>0</v>
      </c>
      <c r="BA32" s="591">
        <v>0</v>
      </c>
      <c r="BB32" s="585">
        <f>SUM(Table8[[#This Row], [je45]]:Table8[[#This Row], [je56]])</f>
        <v>0</v>
      </c>
      <c r="BC32" s="591">
        <v>0</v>
      </c>
      <c r="BD32" s="591">
        <v>0</v>
      </c>
      <c r="BE32" s="591">
        <v>0</v>
      </c>
      <c r="BF32" s="591">
        <v>0</v>
      </c>
      <c r="BG32" s="591">
        <v>0</v>
      </c>
      <c r="BH32" s="591">
        <v>0</v>
      </c>
      <c r="BI32" s="591">
        <v>0</v>
      </c>
      <c r="BJ32" s="591">
        <v>0</v>
      </c>
      <c r="BK32" s="591">
        <v>0</v>
      </c>
      <c r="BL32" s="591">
        <v>0</v>
      </c>
      <c r="BM32" s="591">
        <v>0</v>
      </c>
      <c r="BN32" s="591">
        <v>0</v>
      </c>
      <c r="BO32" s="585">
        <f>SUM(Table8[[#This Row], [je58]]:Table8[[#This Row], [je61]])</f>
        <v>0</v>
      </c>
      <c r="BP32" s="591">
        <v>0</v>
      </c>
      <c r="BQ32" s="591">
        <v>0</v>
      </c>
      <c r="BR32" s="591">
        <v>0</v>
      </c>
      <c r="BS32" s="591">
        <v>0</v>
      </c>
      <c r="BT32" s="585">
        <f>SUM(Table8[[#This Row], [je63]]:Table8[[#This Row], [je74]])</f>
        <v>0</v>
      </c>
      <c r="BU32" s="591">
        <v>0</v>
      </c>
      <c r="BV32" s="591">
        <v>0</v>
      </c>
      <c r="BW32" s="591">
        <v>0</v>
      </c>
      <c r="BX32" s="591">
        <v>0</v>
      </c>
      <c r="BY32" s="591">
        <v>0</v>
      </c>
      <c r="BZ32" s="591">
        <v>0</v>
      </c>
      <c r="CA32" s="591">
        <v>0</v>
      </c>
      <c r="CB32" s="591">
        <v>0</v>
      </c>
      <c r="CC32" s="591">
        <v>0</v>
      </c>
      <c r="CD32" s="591">
        <v>0</v>
      </c>
      <c r="CE32" s="591">
        <v>0</v>
      </c>
      <c r="CF32" s="591">
        <v>0</v>
      </c>
      <c r="CG32" s="585">
        <f>SUM(Table8[[#This Row], [je76]]:Table8[[#This Row], [je91]])</f>
        <v>0</v>
      </c>
      <c r="CH32" s="591">
        <v>0</v>
      </c>
      <c r="CI32" s="591">
        <v>0</v>
      </c>
      <c r="CJ32" s="591">
        <v>0</v>
      </c>
      <c r="CK32" s="591">
        <v>0</v>
      </c>
      <c r="CL32" s="591">
        <v>0</v>
      </c>
      <c r="CM32" s="591">
        <v>0</v>
      </c>
      <c r="CN32" s="591">
        <v>0</v>
      </c>
      <c r="CO32" s="591">
        <v>0</v>
      </c>
      <c r="CP32" s="591">
        <v>0</v>
      </c>
      <c r="CQ32" s="591">
        <v>0</v>
      </c>
      <c r="CR32" s="591">
        <v>0</v>
      </c>
      <c r="CS32" s="591">
        <v>0</v>
      </c>
      <c r="CT32" s="591">
        <v>0</v>
      </c>
      <c r="CU32" s="591">
        <v>0</v>
      </c>
      <c r="CV32" s="591">
        <v>0</v>
      </c>
      <c r="CW32" s="591">
        <v>0</v>
      </c>
      <c r="CX32" s="585">
        <f>SUM(Table8[[#This Row], [je93]]:Table8[[#This Row], [je94]])</f>
        <v>0</v>
      </c>
      <c r="CY32" s="591">
        <v>0</v>
      </c>
      <c r="CZ32" s="591">
        <v>0</v>
      </c>
      <c r="DA32" s="585">
        <f>SUM(Table8[[#This Row], [je96]]:Table8[[#This Row], [je100]])</f>
        <v>0</v>
      </c>
      <c r="DB32" s="591">
        <v>0</v>
      </c>
      <c r="DC32" s="591">
        <v>0</v>
      </c>
      <c r="DD32" s="591">
        <v>0</v>
      </c>
      <c r="DE32" s="591">
        <v>0</v>
      </c>
      <c r="DF32" s="591">
        <v>0</v>
      </c>
      <c r="DG32" s="585">
        <f>SUM(Table8[[#This Row], [je102]]:Table8[[#This Row], [je104]])</f>
        <v>0</v>
      </c>
      <c r="DH32" s="591">
        <v>0</v>
      </c>
      <c r="DI32" s="591">
        <v>0</v>
      </c>
      <c r="DJ32" s="591">
        <v>0</v>
      </c>
      <c r="DK32" s="585">
        <f>SUM(Table8[[#This Row], [je106]]:Table8[[#This Row], [je110]])</f>
        <v>0</v>
      </c>
      <c r="DL32" s="591">
        <v>0</v>
      </c>
      <c r="DM32" s="591">
        <v>0</v>
      </c>
      <c r="DN32" s="591">
        <v>0</v>
      </c>
      <c r="DO32" s="591">
        <v>0</v>
      </c>
      <c r="DP32" s="593">
        <v>0</v>
      </c>
    </row>
    <row customHeight="1" ht="22.5">
      <c r="A33" s="588" t="s">
        <v>284</v>
      </c>
      <c r="B33" s="590"/>
      <c r="C33" s="590"/>
      <c r="D33" s="648" t="s">
        <v>560</v>
      </c>
      <c r="E33" s="648" t="s">
        <v>561</v>
      </c>
      <c r="F33" s="648" t="s">
        <v>502</v>
      </c>
      <c r="G33" s="648" t="s">
        <v>548</v>
      </c>
      <c r="H33" s="648" t="s">
        <v>549</v>
      </c>
      <c r="I33" s="649" t="s">
        <v>505</v>
      </c>
      <c r="J33" s="679" t="s">
        <v>22</v>
      </c>
      <c r="K33" s="585">
        <f>Table8[[#This Row], [je2]]+Table8[[#This Row], [je16]]+Table8[[#This Row], [je44]]+Table8[[#This Row], [je57]]+Table8[[#This Row], [je62]]+Table8[[#This Row], [je75]]+Table8[[#This Row], [je92]]+Table8[[#This Row], [je95]]+Table8[[#This Row], [je101]]+Table8[[#This Row], [je105]]</f>
        <v>13000</v>
      </c>
      <c r="L33" s="585">
        <f>SUM(Table8[[#This Row], [je3]]:Table8[[#This Row], [je15]])</f>
        <v>13000</v>
      </c>
      <c r="M33" s="591">
        <v>0</v>
      </c>
      <c r="N33" s="591">
        <v>0</v>
      </c>
      <c r="O33" s="591">
        <v>0</v>
      </c>
      <c r="P33" s="591">
        <v>0</v>
      </c>
      <c r="Q33" s="591">
        <v>0</v>
      </c>
      <c r="R33" s="591">
        <v>0</v>
      </c>
      <c r="S33" s="591">
        <v>0</v>
      </c>
      <c r="T33" s="591">
        <v>0</v>
      </c>
      <c r="U33" s="591">
        <v>0</v>
      </c>
      <c r="V33" s="591">
        <v>0</v>
      </c>
      <c r="W33" s="591">
        <v>0</v>
      </c>
      <c r="X33" s="591">
        <v>0</v>
      </c>
      <c r="Y33" s="591">
        <v>13000</v>
      </c>
      <c r="Z33" s="585">
        <f>SUM(Table8[[#This Row], [je17]]:Table8[[#This Row], [je43]])</f>
        <v>0</v>
      </c>
      <c r="AA33" s="591">
        <v>0</v>
      </c>
      <c r="AB33" s="591">
        <v>0</v>
      </c>
      <c r="AC33" s="591">
        <v>0</v>
      </c>
      <c r="AD33" s="591">
        <v>0</v>
      </c>
      <c r="AE33" s="591">
        <v>0</v>
      </c>
      <c r="AF33" s="591">
        <v>0</v>
      </c>
      <c r="AG33" s="591">
        <v>0</v>
      </c>
      <c r="AH33" s="591">
        <v>0</v>
      </c>
      <c r="AI33" s="591">
        <v>0</v>
      </c>
      <c r="AJ33" s="591">
        <v>0</v>
      </c>
      <c r="AK33" s="591">
        <v>0</v>
      </c>
      <c r="AL33" s="591">
        <v>0</v>
      </c>
      <c r="AM33" s="591">
        <v>0</v>
      </c>
      <c r="AN33" s="591">
        <v>0</v>
      </c>
      <c r="AO33" s="591">
        <v>0</v>
      </c>
      <c r="AP33" s="591">
        <v>0</v>
      </c>
      <c r="AQ33" s="591">
        <v>0</v>
      </c>
      <c r="AR33" s="591">
        <v>0</v>
      </c>
      <c r="AS33" s="591">
        <v>0</v>
      </c>
      <c r="AT33" s="591">
        <v>0</v>
      </c>
      <c r="AU33" s="591">
        <v>0</v>
      </c>
      <c r="AV33" s="591">
        <v>0</v>
      </c>
      <c r="AW33" s="591">
        <v>0</v>
      </c>
      <c r="AX33" s="591">
        <v>0</v>
      </c>
      <c r="AY33" s="591">
        <v>0</v>
      </c>
      <c r="AZ33" s="591">
        <v>0</v>
      </c>
      <c r="BA33" s="591">
        <v>0</v>
      </c>
      <c r="BB33" s="585">
        <f>SUM(Table8[[#This Row], [je45]]:Table8[[#This Row], [je56]])</f>
        <v>0</v>
      </c>
      <c r="BC33" s="591">
        <v>0</v>
      </c>
      <c r="BD33" s="591">
        <v>0</v>
      </c>
      <c r="BE33" s="591">
        <v>0</v>
      </c>
      <c r="BF33" s="591">
        <v>0</v>
      </c>
      <c r="BG33" s="591">
        <v>0</v>
      </c>
      <c r="BH33" s="591">
        <v>0</v>
      </c>
      <c r="BI33" s="591">
        <v>0</v>
      </c>
      <c r="BJ33" s="591">
        <v>0</v>
      </c>
      <c r="BK33" s="591">
        <v>0</v>
      </c>
      <c r="BL33" s="591">
        <v>0</v>
      </c>
      <c r="BM33" s="591">
        <v>0</v>
      </c>
      <c r="BN33" s="591">
        <v>0</v>
      </c>
      <c r="BO33" s="585">
        <f>SUM(Table8[[#This Row], [je58]]:Table8[[#This Row], [je61]])</f>
        <v>0</v>
      </c>
      <c r="BP33" s="591">
        <v>0</v>
      </c>
      <c r="BQ33" s="591">
        <v>0</v>
      </c>
      <c r="BR33" s="591">
        <v>0</v>
      </c>
      <c r="BS33" s="591">
        <v>0</v>
      </c>
      <c r="BT33" s="585">
        <f>SUM(Table8[[#This Row], [je63]]:Table8[[#This Row], [je74]])</f>
        <v>0</v>
      </c>
      <c r="BU33" s="591">
        <v>0</v>
      </c>
      <c r="BV33" s="591">
        <v>0</v>
      </c>
      <c r="BW33" s="591">
        <v>0</v>
      </c>
      <c r="BX33" s="591">
        <v>0</v>
      </c>
      <c r="BY33" s="591">
        <v>0</v>
      </c>
      <c r="BZ33" s="591">
        <v>0</v>
      </c>
      <c r="CA33" s="591">
        <v>0</v>
      </c>
      <c r="CB33" s="591">
        <v>0</v>
      </c>
      <c r="CC33" s="591">
        <v>0</v>
      </c>
      <c r="CD33" s="591">
        <v>0</v>
      </c>
      <c r="CE33" s="591">
        <v>0</v>
      </c>
      <c r="CF33" s="591">
        <v>0</v>
      </c>
      <c r="CG33" s="585">
        <f>SUM(Table8[[#This Row], [je76]]:Table8[[#This Row], [je91]])</f>
        <v>0</v>
      </c>
      <c r="CH33" s="591">
        <v>0</v>
      </c>
      <c r="CI33" s="591">
        <v>0</v>
      </c>
      <c r="CJ33" s="591">
        <v>0</v>
      </c>
      <c r="CK33" s="591">
        <v>0</v>
      </c>
      <c r="CL33" s="591">
        <v>0</v>
      </c>
      <c r="CM33" s="591">
        <v>0</v>
      </c>
      <c r="CN33" s="591">
        <v>0</v>
      </c>
      <c r="CO33" s="591">
        <v>0</v>
      </c>
      <c r="CP33" s="591">
        <v>0</v>
      </c>
      <c r="CQ33" s="591">
        <v>0</v>
      </c>
      <c r="CR33" s="591">
        <v>0</v>
      </c>
      <c r="CS33" s="591">
        <v>0</v>
      </c>
      <c r="CT33" s="591">
        <v>0</v>
      </c>
      <c r="CU33" s="591">
        <v>0</v>
      </c>
      <c r="CV33" s="591">
        <v>0</v>
      </c>
      <c r="CW33" s="591">
        <v>0</v>
      </c>
      <c r="CX33" s="585">
        <f>SUM(Table8[[#This Row], [je93]]:Table8[[#This Row], [je94]])</f>
        <v>0</v>
      </c>
      <c r="CY33" s="591">
        <v>0</v>
      </c>
      <c r="CZ33" s="591">
        <v>0</v>
      </c>
      <c r="DA33" s="585">
        <f>SUM(Table8[[#This Row], [je96]]:Table8[[#This Row], [je100]])</f>
        <v>0</v>
      </c>
      <c r="DB33" s="591">
        <v>0</v>
      </c>
      <c r="DC33" s="591">
        <v>0</v>
      </c>
      <c r="DD33" s="591">
        <v>0</v>
      </c>
      <c r="DE33" s="591">
        <v>0</v>
      </c>
      <c r="DF33" s="591">
        <v>0</v>
      </c>
      <c r="DG33" s="585">
        <f>SUM(Table8[[#This Row], [je102]]:Table8[[#This Row], [je104]])</f>
        <v>0</v>
      </c>
      <c r="DH33" s="591">
        <v>0</v>
      </c>
      <c r="DI33" s="591">
        <v>0</v>
      </c>
      <c r="DJ33" s="591">
        <v>0</v>
      </c>
      <c r="DK33" s="585">
        <f>SUM(Table8[[#This Row], [je106]]:Table8[[#This Row], [je110]])</f>
        <v>0</v>
      </c>
      <c r="DL33" s="591">
        <v>0</v>
      </c>
      <c r="DM33" s="591">
        <v>0</v>
      </c>
      <c r="DN33" s="591">
        <v>0</v>
      </c>
      <c r="DO33" s="591">
        <v>0</v>
      </c>
      <c r="DP33" s="593">
        <v>0</v>
      </c>
    </row>
    <row customHeight="1" ht="22.5">
      <c r="A34" s="588" t="s">
        <v>284</v>
      </c>
      <c r="B34" s="590"/>
      <c r="C34" s="590"/>
      <c r="D34" s="648" t="s">
        <v>568</v>
      </c>
      <c r="E34" s="648" t="s">
        <v>569</v>
      </c>
      <c r="F34" s="648" t="s">
        <v>502</v>
      </c>
      <c r="G34" s="648" t="s">
        <v>570</v>
      </c>
      <c r="H34" s="648" t="s">
        <v>571</v>
      </c>
      <c r="I34" s="649" t="s">
        <v>505</v>
      </c>
      <c r="J34" s="679" t="s">
        <v>22</v>
      </c>
      <c r="K34" s="585">
        <f>Table8[[#This Row], [je2]]+Table8[[#This Row], [je16]]+Table8[[#This Row], [je44]]+Table8[[#This Row], [je57]]+Table8[[#This Row], [je62]]+Table8[[#This Row], [je75]]+Table8[[#This Row], [je92]]+Table8[[#This Row], [je95]]+Table8[[#This Row], [je101]]+Table8[[#This Row], [je105]]</f>
        <v>9000</v>
      </c>
      <c r="L34" s="585">
        <f>SUM(Table8[[#This Row], [je3]]:Table8[[#This Row], [je15]])</f>
        <v>9000</v>
      </c>
      <c r="M34" s="591">
        <v>0</v>
      </c>
      <c r="N34" s="591">
        <v>0</v>
      </c>
      <c r="O34" s="591">
        <v>0</v>
      </c>
      <c r="P34" s="591">
        <v>0</v>
      </c>
      <c r="Q34" s="591">
        <v>0</v>
      </c>
      <c r="R34" s="591">
        <v>0</v>
      </c>
      <c r="S34" s="591">
        <v>0</v>
      </c>
      <c r="T34" s="591">
        <v>0</v>
      </c>
      <c r="U34" s="591">
        <v>0</v>
      </c>
      <c r="V34" s="591">
        <v>0</v>
      </c>
      <c r="W34" s="591">
        <v>0</v>
      </c>
      <c r="X34" s="591">
        <v>0</v>
      </c>
      <c r="Y34" s="591">
        <v>9000</v>
      </c>
      <c r="Z34" s="585">
        <f>SUM(Table8[[#This Row], [je17]]:Table8[[#This Row], [je43]])</f>
        <v>0</v>
      </c>
      <c r="AA34" s="591">
        <v>0</v>
      </c>
      <c r="AB34" s="591">
        <v>0</v>
      </c>
      <c r="AC34" s="591">
        <v>0</v>
      </c>
      <c r="AD34" s="591">
        <v>0</v>
      </c>
      <c r="AE34" s="591">
        <v>0</v>
      </c>
      <c r="AF34" s="591">
        <v>0</v>
      </c>
      <c r="AG34" s="591">
        <v>0</v>
      </c>
      <c r="AH34" s="591">
        <v>0</v>
      </c>
      <c r="AI34" s="591">
        <v>0</v>
      </c>
      <c r="AJ34" s="591">
        <v>0</v>
      </c>
      <c r="AK34" s="591">
        <v>0</v>
      </c>
      <c r="AL34" s="591">
        <v>0</v>
      </c>
      <c r="AM34" s="591">
        <v>0</v>
      </c>
      <c r="AN34" s="591">
        <v>0</v>
      </c>
      <c r="AO34" s="591">
        <v>0</v>
      </c>
      <c r="AP34" s="591">
        <v>0</v>
      </c>
      <c r="AQ34" s="591">
        <v>0</v>
      </c>
      <c r="AR34" s="591">
        <v>0</v>
      </c>
      <c r="AS34" s="591">
        <v>0</v>
      </c>
      <c r="AT34" s="591">
        <v>0</v>
      </c>
      <c r="AU34" s="591">
        <v>0</v>
      </c>
      <c r="AV34" s="591">
        <v>0</v>
      </c>
      <c r="AW34" s="591">
        <v>0</v>
      </c>
      <c r="AX34" s="591">
        <v>0</v>
      </c>
      <c r="AY34" s="591">
        <v>0</v>
      </c>
      <c r="AZ34" s="591">
        <v>0</v>
      </c>
      <c r="BA34" s="591">
        <v>0</v>
      </c>
      <c r="BB34" s="585">
        <f>SUM(Table8[[#This Row], [je45]]:Table8[[#This Row], [je56]])</f>
        <v>0</v>
      </c>
      <c r="BC34" s="591">
        <v>0</v>
      </c>
      <c r="BD34" s="591">
        <v>0</v>
      </c>
      <c r="BE34" s="591">
        <v>0</v>
      </c>
      <c r="BF34" s="591">
        <v>0</v>
      </c>
      <c r="BG34" s="591">
        <v>0</v>
      </c>
      <c r="BH34" s="591">
        <v>0</v>
      </c>
      <c r="BI34" s="591">
        <v>0</v>
      </c>
      <c r="BJ34" s="591">
        <v>0</v>
      </c>
      <c r="BK34" s="591">
        <v>0</v>
      </c>
      <c r="BL34" s="591">
        <v>0</v>
      </c>
      <c r="BM34" s="591">
        <v>0</v>
      </c>
      <c r="BN34" s="591">
        <v>0</v>
      </c>
      <c r="BO34" s="585">
        <f>SUM(Table8[[#This Row], [je58]]:Table8[[#This Row], [je61]])</f>
        <v>0</v>
      </c>
      <c r="BP34" s="591">
        <v>0</v>
      </c>
      <c r="BQ34" s="591">
        <v>0</v>
      </c>
      <c r="BR34" s="591">
        <v>0</v>
      </c>
      <c r="BS34" s="591">
        <v>0</v>
      </c>
      <c r="BT34" s="585">
        <f>SUM(Table8[[#This Row], [je63]]:Table8[[#This Row], [je74]])</f>
        <v>0</v>
      </c>
      <c r="BU34" s="591">
        <v>0</v>
      </c>
      <c r="BV34" s="591">
        <v>0</v>
      </c>
      <c r="BW34" s="591">
        <v>0</v>
      </c>
      <c r="BX34" s="591">
        <v>0</v>
      </c>
      <c r="BY34" s="591">
        <v>0</v>
      </c>
      <c r="BZ34" s="591">
        <v>0</v>
      </c>
      <c r="CA34" s="591">
        <v>0</v>
      </c>
      <c r="CB34" s="591">
        <v>0</v>
      </c>
      <c r="CC34" s="591">
        <v>0</v>
      </c>
      <c r="CD34" s="591">
        <v>0</v>
      </c>
      <c r="CE34" s="591">
        <v>0</v>
      </c>
      <c r="CF34" s="591">
        <v>0</v>
      </c>
      <c r="CG34" s="585">
        <f>SUM(Table8[[#This Row], [je76]]:Table8[[#This Row], [je91]])</f>
        <v>0</v>
      </c>
      <c r="CH34" s="591">
        <v>0</v>
      </c>
      <c r="CI34" s="591">
        <v>0</v>
      </c>
      <c r="CJ34" s="591">
        <v>0</v>
      </c>
      <c r="CK34" s="591">
        <v>0</v>
      </c>
      <c r="CL34" s="591">
        <v>0</v>
      </c>
      <c r="CM34" s="591">
        <v>0</v>
      </c>
      <c r="CN34" s="591">
        <v>0</v>
      </c>
      <c r="CO34" s="591">
        <v>0</v>
      </c>
      <c r="CP34" s="591">
        <v>0</v>
      </c>
      <c r="CQ34" s="591">
        <v>0</v>
      </c>
      <c r="CR34" s="591">
        <v>0</v>
      </c>
      <c r="CS34" s="591">
        <v>0</v>
      </c>
      <c r="CT34" s="591">
        <v>0</v>
      </c>
      <c r="CU34" s="591">
        <v>0</v>
      </c>
      <c r="CV34" s="591">
        <v>0</v>
      </c>
      <c r="CW34" s="591">
        <v>0</v>
      </c>
      <c r="CX34" s="585">
        <f>SUM(Table8[[#This Row], [je93]]:Table8[[#This Row], [je94]])</f>
        <v>0</v>
      </c>
      <c r="CY34" s="591">
        <v>0</v>
      </c>
      <c r="CZ34" s="591">
        <v>0</v>
      </c>
      <c r="DA34" s="585">
        <f>SUM(Table8[[#This Row], [je96]]:Table8[[#This Row], [je100]])</f>
        <v>0</v>
      </c>
      <c r="DB34" s="591">
        <v>0</v>
      </c>
      <c r="DC34" s="591">
        <v>0</v>
      </c>
      <c r="DD34" s="591">
        <v>0</v>
      </c>
      <c r="DE34" s="591">
        <v>0</v>
      </c>
      <c r="DF34" s="591">
        <v>0</v>
      </c>
      <c r="DG34" s="585">
        <f>SUM(Table8[[#This Row], [je102]]:Table8[[#This Row], [je104]])</f>
        <v>0</v>
      </c>
      <c r="DH34" s="591">
        <v>0</v>
      </c>
      <c r="DI34" s="591">
        <v>0</v>
      </c>
      <c r="DJ34" s="591">
        <v>0</v>
      </c>
      <c r="DK34" s="585">
        <f>SUM(Table8[[#This Row], [je106]]:Table8[[#This Row], [je110]])</f>
        <v>0</v>
      </c>
      <c r="DL34" s="591">
        <v>0</v>
      </c>
      <c r="DM34" s="591">
        <v>0</v>
      </c>
      <c r="DN34" s="591">
        <v>0</v>
      </c>
      <c r="DO34" s="591">
        <v>0</v>
      </c>
      <c r="DP34" s="593">
        <v>0</v>
      </c>
    </row>
    <row customHeight="1" ht="22.5">
      <c r="A35" s="588" t="s">
        <v>284</v>
      </c>
      <c r="B35" s="590"/>
      <c r="C35" s="590"/>
      <c r="D35" s="648" t="s">
        <v>564</v>
      </c>
      <c r="E35" s="648" t="s">
        <v>565</v>
      </c>
      <c r="F35" s="648" t="s">
        <v>502</v>
      </c>
      <c r="G35" s="648" t="s">
        <v>566</v>
      </c>
      <c r="H35" s="648" t="s">
        <v>567</v>
      </c>
      <c r="I35" s="649" t="s">
        <v>505</v>
      </c>
      <c r="J35" s="679" t="s">
        <v>22</v>
      </c>
      <c r="K35" s="585">
        <f>Table8[[#This Row], [je2]]+Table8[[#This Row], [je16]]+Table8[[#This Row], [je44]]+Table8[[#This Row], [je57]]+Table8[[#This Row], [je62]]+Table8[[#This Row], [je75]]+Table8[[#This Row], [je92]]+Table8[[#This Row], [je95]]+Table8[[#This Row], [je101]]+Table8[[#This Row], [je105]]</f>
        <v>807</v>
      </c>
      <c r="L35" s="585">
        <f>SUM(Table8[[#This Row], [je3]]:Table8[[#This Row], [je15]])</f>
        <v>0</v>
      </c>
      <c r="M35" s="591">
        <v>0</v>
      </c>
      <c r="N35" s="591">
        <v>0</v>
      </c>
      <c r="O35" s="591">
        <v>0</v>
      </c>
      <c r="P35" s="591">
        <v>0</v>
      </c>
      <c r="Q35" s="591">
        <v>0</v>
      </c>
      <c r="R35" s="591">
        <v>0</v>
      </c>
      <c r="S35" s="591">
        <v>0</v>
      </c>
      <c r="T35" s="591">
        <v>0</v>
      </c>
      <c r="U35" s="591">
        <v>0</v>
      </c>
      <c r="V35" s="591">
        <v>0</v>
      </c>
      <c r="W35" s="591">
        <v>0</v>
      </c>
      <c r="X35" s="591">
        <v>0</v>
      </c>
      <c r="Y35" s="591">
        <v>0</v>
      </c>
      <c r="Z35" s="585">
        <f>SUM(Table8[[#This Row], [je17]]:Table8[[#This Row], [je43]])</f>
        <v>807</v>
      </c>
      <c r="AA35" s="591">
        <v>0</v>
      </c>
      <c r="AB35" s="591">
        <v>0</v>
      </c>
      <c r="AC35" s="591">
        <v>0</v>
      </c>
      <c r="AD35" s="591">
        <v>0</v>
      </c>
      <c r="AE35" s="591">
        <v>0</v>
      </c>
      <c r="AF35" s="591">
        <v>0</v>
      </c>
      <c r="AG35" s="591">
        <v>0</v>
      </c>
      <c r="AH35" s="591">
        <v>0</v>
      </c>
      <c r="AI35" s="591">
        <v>0</v>
      </c>
      <c r="AJ35" s="591">
        <v>0</v>
      </c>
      <c r="AK35" s="591">
        <v>0</v>
      </c>
      <c r="AL35" s="591">
        <v>0</v>
      </c>
      <c r="AM35" s="591">
        <v>0</v>
      </c>
      <c r="AN35" s="591">
        <v>0</v>
      </c>
      <c r="AO35" s="591">
        <v>807</v>
      </c>
      <c r="AP35" s="591">
        <v>0</v>
      </c>
      <c r="AQ35" s="591">
        <v>0</v>
      </c>
      <c r="AR35" s="591">
        <v>0</v>
      </c>
      <c r="AS35" s="591">
        <v>0</v>
      </c>
      <c r="AT35" s="591">
        <v>0</v>
      </c>
      <c r="AU35" s="591">
        <v>0</v>
      </c>
      <c r="AV35" s="591">
        <v>0</v>
      </c>
      <c r="AW35" s="591">
        <v>0</v>
      </c>
      <c r="AX35" s="591">
        <v>0</v>
      </c>
      <c r="AY35" s="591">
        <v>0</v>
      </c>
      <c r="AZ35" s="591">
        <v>0</v>
      </c>
      <c r="BA35" s="591">
        <v>0</v>
      </c>
      <c r="BB35" s="585">
        <f>SUM(Table8[[#This Row], [je45]]:Table8[[#This Row], [je56]])</f>
        <v>0</v>
      </c>
      <c r="BC35" s="591">
        <v>0</v>
      </c>
      <c r="BD35" s="591">
        <v>0</v>
      </c>
      <c r="BE35" s="591">
        <v>0</v>
      </c>
      <c r="BF35" s="591">
        <v>0</v>
      </c>
      <c r="BG35" s="591">
        <v>0</v>
      </c>
      <c r="BH35" s="591">
        <v>0</v>
      </c>
      <c r="BI35" s="591">
        <v>0</v>
      </c>
      <c r="BJ35" s="591">
        <v>0</v>
      </c>
      <c r="BK35" s="591">
        <v>0</v>
      </c>
      <c r="BL35" s="591">
        <v>0</v>
      </c>
      <c r="BM35" s="591">
        <v>0</v>
      </c>
      <c r="BN35" s="591">
        <v>0</v>
      </c>
      <c r="BO35" s="585">
        <f>SUM(Table8[[#This Row], [je58]]:Table8[[#This Row], [je61]])</f>
        <v>0</v>
      </c>
      <c r="BP35" s="591">
        <v>0</v>
      </c>
      <c r="BQ35" s="591">
        <v>0</v>
      </c>
      <c r="BR35" s="591">
        <v>0</v>
      </c>
      <c r="BS35" s="591">
        <v>0</v>
      </c>
      <c r="BT35" s="585">
        <f>SUM(Table8[[#This Row], [je63]]:Table8[[#This Row], [je74]])</f>
        <v>0</v>
      </c>
      <c r="BU35" s="591">
        <v>0</v>
      </c>
      <c r="BV35" s="591">
        <v>0</v>
      </c>
      <c r="BW35" s="591">
        <v>0</v>
      </c>
      <c r="BX35" s="591">
        <v>0</v>
      </c>
      <c r="BY35" s="591">
        <v>0</v>
      </c>
      <c r="BZ35" s="591">
        <v>0</v>
      </c>
      <c r="CA35" s="591">
        <v>0</v>
      </c>
      <c r="CB35" s="591">
        <v>0</v>
      </c>
      <c r="CC35" s="591">
        <v>0</v>
      </c>
      <c r="CD35" s="591">
        <v>0</v>
      </c>
      <c r="CE35" s="591">
        <v>0</v>
      </c>
      <c r="CF35" s="591">
        <v>0</v>
      </c>
      <c r="CG35" s="585">
        <f>SUM(Table8[[#This Row], [je76]]:Table8[[#This Row], [je91]])</f>
        <v>0</v>
      </c>
      <c r="CH35" s="591">
        <v>0</v>
      </c>
      <c r="CI35" s="591">
        <v>0</v>
      </c>
      <c r="CJ35" s="591">
        <v>0</v>
      </c>
      <c r="CK35" s="591">
        <v>0</v>
      </c>
      <c r="CL35" s="591">
        <v>0</v>
      </c>
      <c r="CM35" s="591">
        <v>0</v>
      </c>
      <c r="CN35" s="591">
        <v>0</v>
      </c>
      <c r="CO35" s="591">
        <v>0</v>
      </c>
      <c r="CP35" s="591">
        <v>0</v>
      </c>
      <c r="CQ35" s="591">
        <v>0</v>
      </c>
      <c r="CR35" s="591">
        <v>0</v>
      </c>
      <c r="CS35" s="591">
        <v>0</v>
      </c>
      <c r="CT35" s="591">
        <v>0</v>
      </c>
      <c r="CU35" s="591">
        <v>0</v>
      </c>
      <c r="CV35" s="591">
        <v>0</v>
      </c>
      <c r="CW35" s="591">
        <v>0</v>
      </c>
      <c r="CX35" s="585">
        <f>SUM(Table8[[#This Row], [je93]]:Table8[[#This Row], [je94]])</f>
        <v>0</v>
      </c>
      <c r="CY35" s="591">
        <v>0</v>
      </c>
      <c r="CZ35" s="591">
        <v>0</v>
      </c>
      <c r="DA35" s="585">
        <f>SUM(Table8[[#This Row], [je96]]:Table8[[#This Row], [je100]])</f>
        <v>0</v>
      </c>
      <c r="DB35" s="591">
        <v>0</v>
      </c>
      <c r="DC35" s="591">
        <v>0</v>
      </c>
      <c r="DD35" s="591">
        <v>0</v>
      </c>
      <c r="DE35" s="591">
        <v>0</v>
      </c>
      <c r="DF35" s="591">
        <v>0</v>
      </c>
      <c r="DG35" s="585">
        <f>SUM(Table8[[#This Row], [je102]]:Table8[[#This Row], [je104]])</f>
        <v>0</v>
      </c>
      <c r="DH35" s="591">
        <v>0</v>
      </c>
      <c r="DI35" s="591">
        <v>0</v>
      </c>
      <c r="DJ35" s="591">
        <v>0</v>
      </c>
      <c r="DK35" s="585">
        <f>SUM(Table8[[#This Row], [je106]]:Table8[[#This Row], [je110]])</f>
        <v>0</v>
      </c>
      <c r="DL35" s="591">
        <v>0</v>
      </c>
      <c r="DM35" s="591">
        <v>0</v>
      </c>
      <c r="DN35" s="591">
        <v>0</v>
      </c>
      <c r="DO35" s="591">
        <v>0</v>
      </c>
      <c r="DP35" s="593">
        <v>0</v>
      </c>
    </row>
    <row customHeight="1" ht="22.5">
      <c r="A36" s="582" t="s">
        <v>310</v>
      </c>
      <c r="B36" s="584"/>
      <c r="C36" s="584"/>
      <c r="D36" s="646" t="s">
        <v>311</v>
      </c>
      <c r="E36" s="646"/>
      <c r="F36" s="646" t="s">
        <v>22</v>
      </c>
      <c r="G36" s="646"/>
      <c r="H36" s="646"/>
      <c r="I36" s="647" t="s">
        <v>22</v>
      </c>
      <c r="J36" s="678" t="s">
        <v>22</v>
      </c>
      <c r="K36" s="585">
        <f>Table8[[#This Row], [je2]]+Table8[[#This Row], [je16]]+Table8[[#This Row], [je44]]+Table8[[#This Row], [je57]]+Table8[[#This Row], [je62]]+Table8[[#This Row], [je75]]+Table8[[#This Row], [je92]]+Table8[[#This Row], [je95]]+Table8[[#This Row], [je101]]+Table8[[#This Row], [je105]]</f>
        <v>443247</v>
      </c>
      <c r="L36" s="585">
        <f>SUM(Table8[[#This Row], [je3]]:Table8[[#This Row], [je15]])</f>
        <v>0</v>
      </c>
      <c r="M36" s="586">
        <f>M37</f>
        <v>0</v>
      </c>
      <c r="N36" s="586">
        <f>N37</f>
        <v>0</v>
      </c>
      <c r="O36" s="586">
        <f>O37</f>
        <v>0</v>
      </c>
      <c r="P36" s="586">
        <f>P37</f>
        <v>0</v>
      </c>
      <c r="Q36" s="586">
        <f>Q37</f>
        <v>0</v>
      </c>
      <c r="R36" s="586">
        <f>R37</f>
        <v>0</v>
      </c>
      <c r="S36" s="586">
        <f>S37</f>
        <v>0</v>
      </c>
      <c r="T36" s="586">
        <f>T37</f>
        <v>0</v>
      </c>
      <c r="U36" s="586">
        <f>U37</f>
        <v>0</v>
      </c>
      <c r="V36" s="586">
        <f>V37</f>
        <v>0</v>
      </c>
      <c r="W36" s="586">
        <f>W37</f>
        <v>0</v>
      </c>
      <c r="X36" s="586">
        <f>X37</f>
        <v>0</v>
      </c>
      <c r="Y36" s="586">
        <f>Y37</f>
        <v>0</v>
      </c>
      <c r="Z36" s="585">
        <f>SUM(Table8[[#This Row], [je17]]:Table8[[#This Row], [je43]])</f>
        <v>111582</v>
      </c>
      <c r="AA36" s="586">
        <f>AA37</f>
        <v>0</v>
      </c>
      <c r="AB36" s="586">
        <f>AB37</f>
        <v>0</v>
      </c>
      <c r="AC36" s="586">
        <f>AC37</f>
        <v>0</v>
      </c>
      <c r="AD36" s="586">
        <f>AD37</f>
        <v>0</v>
      </c>
      <c r="AE36" s="586">
        <f>AE37</f>
        <v>0</v>
      </c>
      <c r="AF36" s="586">
        <f>AF37</f>
        <v>0</v>
      </c>
      <c r="AG36" s="586">
        <f>AG37</f>
        <v>0</v>
      </c>
      <c r="AH36" s="586">
        <f>AH37</f>
        <v>0</v>
      </c>
      <c r="AI36" s="586">
        <f>AI37</f>
        <v>0</v>
      </c>
      <c r="AJ36" s="586">
        <f>AJ37</f>
        <v>0</v>
      </c>
      <c r="AK36" s="586">
        <f>AK37</f>
        <v>0</v>
      </c>
      <c r="AL36" s="586">
        <f>AL37</f>
        <v>0</v>
      </c>
      <c r="AM36" s="586">
        <f>AM37</f>
        <v>0</v>
      </c>
      <c r="AN36" s="586">
        <f>AN37</f>
        <v>0</v>
      </c>
      <c r="AO36" s="586">
        <f>AO37</f>
        <v>3720</v>
      </c>
      <c r="AP36" s="586">
        <f>AP37</f>
        <v>0</v>
      </c>
      <c r="AQ36" s="586">
        <f>AQ37</f>
        <v>0</v>
      </c>
      <c r="AR36" s="586">
        <f>AR37</f>
        <v>0</v>
      </c>
      <c r="AS36" s="586">
        <f>AS37</f>
        <v>0</v>
      </c>
      <c r="AT36" s="586">
        <f>AT37</f>
        <v>0</v>
      </c>
      <c r="AU36" s="586">
        <f>AU37</f>
        <v>0</v>
      </c>
      <c r="AV36" s="586">
        <f>AV37</f>
        <v>0</v>
      </c>
      <c r="AW36" s="586">
        <f>AW37</f>
        <v>0</v>
      </c>
      <c r="AX36" s="586">
        <f>AX37</f>
        <v>0</v>
      </c>
      <c r="AY36" s="586">
        <f>AY37</f>
        <v>0</v>
      </c>
      <c r="AZ36" s="586">
        <f>AZ37</f>
        <v>0</v>
      </c>
      <c r="BA36" s="586">
        <f>BA37</f>
        <v>107862</v>
      </c>
      <c r="BB36" s="585">
        <f>SUM(Table8[[#This Row], [je45]]:Table8[[#This Row], [je56]])</f>
        <v>0</v>
      </c>
      <c r="BC36" s="586">
        <f>BC37</f>
        <v>0</v>
      </c>
      <c r="BD36" s="586">
        <f>BD37</f>
        <v>0</v>
      </c>
      <c r="BE36" s="586">
        <f>BE37</f>
        <v>0</v>
      </c>
      <c r="BF36" s="586">
        <f>BF37</f>
        <v>0</v>
      </c>
      <c r="BG36" s="586">
        <f>BG37</f>
        <v>0</v>
      </c>
      <c r="BH36" s="586">
        <f>BH37</f>
        <v>0</v>
      </c>
      <c r="BI36" s="586">
        <f>BI37</f>
        <v>0</v>
      </c>
      <c r="BJ36" s="586">
        <f>BJ37</f>
        <v>0</v>
      </c>
      <c r="BK36" s="586">
        <f>BK37</f>
        <v>0</v>
      </c>
      <c r="BL36" s="586">
        <f>BL37</f>
        <v>0</v>
      </c>
      <c r="BM36" s="586">
        <f>BM37</f>
        <v>0</v>
      </c>
      <c r="BN36" s="586">
        <f>BN37</f>
        <v>0</v>
      </c>
      <c r="BO36" s="585">
        <f>SUM(Table8[[#This Row], [je58]]:Table8[[#This Row], [je61]])</f>
        <v>0</v>
      </c>
      <c r="BP36" s="586">
        <f>BP37</f>
        <v>0</v>
      </c>
      <c r="BQ36" s="586">
        <f>BQ37</f>
        <v>0</v>
      </c>
      <c r="BR36" s="586">
        <f>BR37</f>
        <v>0</v>
      </c>
      <c r="BS36" s="586">
        <f>BS37</f>
        <v>0</v>
      </c>
      <c r="BT36" s="585">
        <f>SUM(Table8[[#This Row], [je63]]:Table8[[#This Row], [je74]])</f>
        <v>0</v>
      </c>
      <c r="BU36" s="586">
        <f>BU37</f>
        <v>0</v>
      </c>
      <c r="BV36" s="586">
        <f>BV37</f>
        <v>0</v>
      </c>
      <c r="BW36" s="586">
        <f>BW37</f>
        <v>0</v>
      </c>
      <c r="BX36" s="586">
        <f>BX37</f>
        <v>0</v>
      </c>
      <c r="BY36" s="586">
        <f>BY37</f>
        <v>0</v>
      </c>
      <c r="BZ36" s="586">
        <f>BZ37</f>
        <v>0</v>
      </c>
      <c r="CA36" s="586">
        <f>CA37</f>
        <v>0</v>
      </c>
      <c r="CB36" s="586">
        <f>CB37</f>
        <v>0</v>
      </c>
      <c r="CC36" s="586">
        <f>CC37</f>
        <v>0</v>
      </c>
      <c r="CD36" s="586">
        <f>CD37</f>
        <v>0</v>
      </c>
      <c r="CE36" s="586">
        <f>CE37</f>
        <v>0</v>
      </c>
      <c r="CF36" s="586">
        <f>CF37</f>
        <v>0</v>
      </c>
      <c r="CG36" s="585">
        <f>SUM(Table8[[#This Row], [je76]]:Table8[[#This Row], [je91]])</f>
        <v>331665</v>
      </c>
      <c r="CH36" s="586">
        <f>CH37</f>
        <v>0</v>
      </c>
      <c r="CI36" s="586">
        <f>CI37</f>
        <v>60000</v>
      </c>
      <c r="CJ36" s="586">
        <f>CJ37</f>
        <v>271665</v>
      </c>
      <c r="CK36" s="586">
        <f>CK37</f>
        <v>0</v>
      </c>
      <c r="CL36" s="586">
        <f>CL37</f>
        <v>0</v>
      </c>
      <c r="CM36" s="586">
        <f>CM37</f>
        <v>0</v>
      </c>
      <c r="CN36" s="586">
        <f>CN37</f>
        <v>0</v>
      </c>
      <c r="CO36" s="586">
        <f>CO37</f>
        <v>0</v>
      </c>
      <c r="CP36" s="586">
        <f>CP37</f>
        <v>0</v>
      </c>
      <c r="CQ36" s="586">
        <f>CQ37</f>
        <v>0</v>
      </c>
      <c r="CR36" s="586">
        <f>CR37</f>
        <v>0</v>
      </c>
      <c r="CS36" s="586">
        <f>CS37</f>
        <v>0</v>
      </c>
      <c r="CT36" s="586">
        <f>CT37</f>
        <v>0</v>
      </c>
      <c r="CU36" s="586">
        <f>CU37</f>
        <v>0</v>
      </c>
      <c r="CV36" s="586">
        <f>CV37</f>
        <v>0</v>
      </c>
      <c r="CW36" s="586">
        <f>CW37</f>
        <v>0</v>
      </c>
      <c r="CX36" s="585">
        <f>SUM(Table8[[#This Row], [je93]]:Table8[[#This Row], [je94]])</f>
        <v>0</v>
      </c>
      <c r="CY36" s="586">
        <f>CY37</f>
        <v>0</v>
      </c>
      <c r="CZ36" s="586">
        <f>CZ37</f>
        <v>0</v>
      </c>
      <c r="DA36" s="585">
        <f>SUM(Table8[[#This Row], [je96]]:Table8[[#This Row], [je100]])</f>
        <v>0</v>
      </c>
      <c r="DB36" s="586">
        <f>DB37</f>
        <v>0</v>
      </c>
      <c r="DC36" s="586">
        <f>DC37</f>
        <v>0</v>
      </c>
      <c r="DD36" s="586">
        <f>DD37</f>
        <v>0</v>
      </c>
      <c r="DE36" s="586">
        <f>DE37</f>
        <v>0</v>
      </c>
      <c r="DF36" s="586">
        <f>DF37</f>
        <v>0</v>
      </c>
      <c r="DG36" s="585">
        <f>SUM(Table8[[#This Row], [je102]]:Table8[[#This Row], [je104]])</f>
        <v>0</v>
      </c>
      <c r="DH36" s="586">
        <f>DH37</f>
        <v>0</v>
      </c>
      <c r="DI36" s="586">
        <f>DI37</f>
        <v>0</v>
      </c>
      <c r="DJ36" s="586">
        <f>DJ37</f>
        <v>0</v>
      </c>
      <c r="DK36" s="585">
        <f>SUM(Table8[[#This Row], [je106]]:Table8[[#This Row], [je110]])</f>
        <v>0</v>
      </c>
      <c r="DL36" s="586">
        <f>DL37</f>
        <v>0</v>
      </c>
      <c r="DM36" s="586">
        <f>DM37</f>
        <v>0</v>
      </c>
      <c r="DN36" s="586">
        <f>DN37</f>
        <v>0</v>
      </c>
      <c r="DO36" s="586">
        <f>DO37</f>
        <v>0</v>
      </c>
      <c r="DP36" s="587">
        <f>DP37</f>
        <v>0</v>
      </c>
    </row>
    <row customHeight="1" ht="22.5">
      <c r="A37" s="582" t="s">
        <v>312</v>
      </c>
      <c r="B37" s="584"/>
      <c r="C37" s="584"/>
      <c r="D37" s="646" t="s">
        <v>313</v>
      </c>
      <c r="E37" s="646"/>
      <c r="F37" s="646" t="s">
        <v>22</v>
      </c>
      <c r="G37" s="646"/>
      <c r="H37" s="646"/>
      <c r="I37" s="647" t="s">
        <v>22</v>
      </c>
      <c r="J37" s="678" t="s">
        <v>22</v>
      </c>
      <c r="K37" s="585">
        <f>Table8[[#This Row], [je2]]+Table8[[#This Row], [je16]]+Table8[[#This Row], [je44]]+Table8[[#This Row], [je57]]+Table8[[#This Row], [je62]]+Table8[[#This Row], [je75]]+Table8[[#This Row], [je92]]+Table8[[#This Row], [je95]]+Table8[[#This Row], [je101]]+Table8[[#This Row], [je105]]</f>
        <v>443247</v>
      </c>
      <c r="L37" s="585">
        <f>SUM(Table8[[#This Row], [je3]]:Table8[[#This Row], [je15]])</f>
        <v>0</v>
      </c>
      <c r="M37" s="586">
        <f>M38</f>
        <v>0</v>
      </c>
      <c r="N37" s="586">
        <f>N38</f>
        <v>0</v>
      </c>
      <c r="O37" s="586">
        <f>O38</f>
        <v>0</v>
      </c>
      <c r="P37" s="586">
        <f>P38</f>
        <v>0</v>
      </c>
      <c r="Q37" s="586">
        <f>Q38</f>
        <v>0</v>
      </c>
      <c r="R37" s="586">
        <f>R38</f>
        <v>0</v>
      </c>
      <c r="S37" s="586">
        <f>S38</f>
        <v>0</v>
      </c>
      <c r="T37" s="586">
        <f>T38</f>
        <v>0</v>
      </c>
      <c r="U37" s="586">
        <f>U38</f>
        <v>0</v>
      </c>
      <c r="V37" s="586">
        <f>V38</f>
        <v>0</v>
      </c>
      <c r="W37" s="586">
        <f>W38</f>
        <v>0</v>
      </c>
      <c r="X37" s="586">
        <f>X38</f>
        <v>0</v>
      </c>
      <c r="Y37" s="586">
        <f>Y38</f>
        <v>0</v>
      </c>
      <c r="Z37" s="585">
        <f>SUM(Table8[[#This Row], [je17]]:Table8[[#This Row], [je43]])</f>
        <v>111582</v>
      </c>
      <c r="AA37" s="586">
        <f>AA38</f>
        <v>0</v>
      </c>
      <c r="AB37" s="586">
        <f>AB38</f>
        <v>0</v>
      </c>
      <c r="AC37" s="586">
        <f>AC38</f>
        <v>0</v>
      </c>
      <c r="AD37" s="586">
        <f>AD38</f>
        <v>0</v>
      </c>
      <c r="AE37" s="586">
        <f>AE38</f>
        <v>0</v>
      </c>
      <c r="AF37" s="586">
        <f>AF38</f>
        <v>0</v>
      </c>
      <c r="AG37" s="586">
        <f>AG38</f>
        <v>0</v>
      </c>
      <c r="AH37" s="586">
        <f>AH38</f>
        <v>0</v>
      </c>
      <c r="AI37" s="586">
        <f>AI38</f>
        <v>0</v>
      </c>
      <c r="AJ37" s="586">
        <f>AJ38</f>
        <v>0</v>
      </c>
      <c r="AK37" s="586">
        <f>AK38</f>
        <v>0</v>
      </c>
      <c r="AL37" s="586">
        <f>AL38</f>
        <v>0</v>
      </c>
      <c r="AM37" s="586">
        <f>AM38</f>
        <v>0</v>
      </c>
      <c r="AN37" s="586">
        <f>AN38</f>
        <v>0</v>
      </c>
      <c r="AO37" s="586">
        <f>AO38</f>
        <v>3720</v>
      </c>
      <c r="AP37" s="586">
        <f>AP38</f>
        <v>0</v>
      </c>
      <c r="AQ37" s="586">
        <f>AQ38</f>
        <v>0</v>
      </c>
      <c r="AR37" s="586">
        <f>AR38</f>
        <v>0</v>
      </c>
      <c r="AS37" s="586">
        <f>AS38</f>
        <v>0</v>
      </c>
      <c r="AT37" s="586">
        <f>AT38</f>
        <v>0</v>
      </c>
      <c r="AU37" s="586">
        <f>AU38</f>
        <v>0</v>
      </c>
      <c r="AV37" s="586">
        <f>AV38</f>
        <v>0</v>
      </c>
      <c r="AW37" s="586">
        <f>AW38</f>
        <v>0</v>
      </c>
      <c r="AX37" s="586">
        <f>AX38</f>
        <v>0</v>
      </c>
      <c r="AY37" s="586">
        <f>AY38</f>
        <v>0</v>
      </c>
      <c r="AZ37" s="586">
        <f>AZ38</f>
        <v>0</v>
      </c>
      <c r="BA37" s="586">
        <f>BA38</f>
        <v>107862</v>
      </c>
      <c r="BB37" s="585">
        <f>SUM(Table8[[#This Row], [je45]]:Table8[[#This Row], [je56]])</f>
        <v>0</v>
      </c>
      <c r="BC37" s="586">
        <f>BC38</f>
        <v>0</v>
      </c>
      <c r="BD37" s="586">
        <f>BD38</f>
        <v>0</v>
      </c>
      <c r="BE37" s="586">
        <f>BE38</f>
        <v>0</v>
      </c>
      <c r="BF37" s="586">
        <f>BF38</f>
        <v>0</v>
      </c>
      <c r="BG37" s="586">
        <f>BG38</f>
        <v>0</v>
      </c>
      <c r="BH37" s="586">
        <f>BH38</f>
        <v>0</v>
      </c>
      <c r="BI37" s="586">
        <f>BI38</f>
        <v>0</v>
      </c>
      <c r="BJ37" s="586">
        <f>BJ38</f>
        <v>0</v>
      </c>
      <c r="BK37" s="586">
        <f>BK38</f>
        <v>0</v>
      </c>
      <c r="BL37" s="586">
        <f>BL38</f>
        <v>0</v>
      </c>
      <c r="BM37" s="586">
        <f>BM38</f>
        <v>0</v>
      </c>
      <c r="BN37" s="586">
        <f>BN38</f>
        <v>0</v>
      </c>
      <c r="BO37" s="585">
        <f>SUM(Table8[[#This Row], [je58]]:Table8[[#This Row], [je61]])</f>
        <v>0</v>
      </c>
      <c r="BP37" s="586">
        <f>BP38</f>
        <v>0</v>
      </c>
      <c r="BQ37" s="586">
        <f>BQ38</f>
        <v>0</v>
      </c>
      <c r="BR37" s="586">
        <f>BR38</f>
        <v>0</v>
      </c>
      <c r="BS37" s="586">
        <f>BS38</f>
        <v>0</v>
      </c>
      <c r="BT37" s="585">
        <f>SUM(Table8[[#This Row], [je63]]:Table8[[#This Row], [je74]])</f>
        <v>0</v>
      </c>
      <c r="BU37" s="586">
        <f>BU38</f>
        <v>0</v>
      </c>
      <c r="BV37" s="586">
        <f>BV38</f>
        <v>0</v>
      </c>
      <c r="BW37" s="586">
        <f>BW38</f>
        <v>0</v>
      </c>
      <c r="BX37" s="586">
        <f>BX38</f>
        <v>0</v>
      </c>
      <c r="BY37" s="586">
        <f>BY38</f>
        <v>0</v>
      </c>
      <c r="BZ37" s="586">
        <f>BZ38</f>
        <v>0</v>
      </c>
      <c r="CA37" s="586">
        <f>CA38</f>
        <v>0</v>
      </c>
      <c r="CB37" s="586">
        <f>CB38</f>
        <v>0</v>
      </c>
      <c r="CC37" s="586">
        <f>CC38</f>
        <v>0</v>
      </c>
      <c r="CD37" s="586">
        <f>CD38</f>
        <v>0</v>
      </c>
      <c r="CE37" s="586">
        <f>CE38</f>
        <v>0</v>
      </c>
      <c r="CF37" s="586">
        <f>CF38</f>
        <v>0</v>
      </c>
      <c r="CG37" s="585">
        <f>SUM(Table8[[#This Row], [je76]]:Table8[[#This Row], [je91]])</f>
        <v>331665</v>
      </c>
      <c r="CH37" s="586">
        <f>CH38</f>
        <v>0</v>
      </c>
      <c r="CI37" s="586">
        <f>CI38</f>
        <v>60000</v>
      </c>
      <c r="CJ37" s="586">
        <f>CJ38</f>
        <v>271665</v>
      </c>
      <c r="CK37" s="586">
        <f>CK38</f>
        <v>0</v>
      </c>
      <c r="CL37" s="586">
        <f>CL38</f>
        <v>0</v>
      </c>
      <c r="CM37" s="586">
        <f>CM38</f>
        <v>0</v>
      </c>
      <c r="CN37" s="586">
        <f>CN38</f>
        <v>0</v>
      </c>
      <c r="CO37" s="586">
        <f>CO38</f>
        <v>0</v>
      </c>
      <c r="CP37" s="586">
        <f>CP38</f>
        <v>0</v>
      </c>
      <c r="CQ37" s="586">
        <f>CQ38</f>
        <v>0</v>
      </c>
      <c r="CR37" s="586">
        <f>CR38</f>
        <v>0</v>
      </c>
      <c r="CS37" s="586">
        <f>CS38</f>
        <v>0</v>
      </c>
      <c r="CT37" s="586">
        <f>CT38</f>
        <v>0</v>
      </c>
      <c r="CU37" s="586">
        <f>CU38</f>
        <v>0</v>
      </c>
      <c r="CV37" s="586">
        <f>CV38</f>
        <v>0</v>
      </c>
      <c r="CW37" s="586">
        <f>CW38</f>
        <v>0</v>
      </c>
      <c r="CX37" s="585">
        <f>SUM(Table8[[#This Row], [je93]]:Table8[[#This Row], [je94]])</f>
        <v>0</v>
      </c>
      <c r="CY37" s="586">
        <f>CY38</f>
        <v>0</v>
      </c>
      <c r="CZ37" s="586">
        <f>CZ38</f>
        <v>0</v>
      </c>
      <c r="DA37" s="585">
        <f>SUM(Table8[[#This Row], [je96]]:Table8[[#This Row], [je100]])</f>
        <v>0</v>
      </c>
      <c r="DB37" s="586">
        <f>DB38</f>
        <v>0</v>
      </c>
      <c r="DC37" s="586">
        <f>DC38</f>
        <v>0</v>
      </c>
      <c r="DD37" s="586">
        <f>DD38</f>
        <v>0</v>
      </c>
      <c r="DE37" s="586">
        <f>DE38</f>
        <v>0</v>
      </c>
      <c r="DF37" s="586">
        <f>DF38</f>
        <v>0</v>
      </c>
      <c r="DG37" s="585">
        <f>SUM(Table8[[#This Row], [je102]]:Table8[[#This Row], [je104]])</f>
        <v>0</v>
      </c>
      <c r="DH37" s="586">
        <f>DH38</f>
        <v>0</v>
      </c>
      <c r="DI37" s="586">
        <f>DI38</f>
        <v>0</v>
      </c>
      <c r="DJ37" s="586">
        <f>DJ38</f>
        <v>0</v>
      </c>
      <c r="DK37" s="585">
        <f>SUM(Table8[[#This Row], [je106]]:Table8[[#This Row], [je110]])</f>
        <v>0</v>
      </c>
      <c r="DL37" s="586">
        <f>DL38</f>
        <v>0</v>
      </c>
      <c r="DM37" s="586">
        <f>DM38</f>
        <v>0</v>
      </c>
      <c r="DN37" s="586">
        <f>DN38</f>
        <v>0</v>
      </c>
      <c r="DO37" s="586">
        <f>DO38</f>
        <v>0</v>
      </c>
      <c r="DP37" s="587">
        <f>DP38</f>
        <v>0</v>
      </c>
    </row>
    <row customHeight="1" ht="22.5">
      <c r="A38" s="582" t="s">
        <v>314</v>
      </c>
      <c r="B38" s="584"/>
      <c r="C38" s="584"/>
      <c r="D38" s="646" t="s">
        <v>315</v>
      </c>
      <c r="E38" s="646"/>
      <c r="F38" s="646" t="s">
        <v>22</v>
      </c>
      <c r="G38" s="646"/>
      <c r="H38" s="646"/>
      <c r="I38" s="647" t="s">
        <v>22</v>
      </c>
      <c r="J38" s="678" t="s">
        <v>22</v>
      </c>
      <c r="K38" s="585">
        <f>Table8[[#This Row], [je2]]+Table8[[#This Row], [je16]]+Table8[[#This Row], [je44]]+Table8[[#This Row], [je57]]+Table8[[#This Row], [je62]]+Table8[[#This Row], [je75]]+Table8[[#This Row], [je92]]+Table8[[#This Row], [je95]]+Table8[[#This Row], [je101]]+Table8[[#This Row], [je105]]</f>
        <v>443247</v>
      </c>
      <c r="L38" s="585">
        <f>SUM(Table8[[#This Row], [je3]]:Table8[[#This Row], [je15]])</f>
        <v>0</v>
      </c>
      <c r="M38" s="586">
        <f>M39</f>
        <v>0</v>
      </c>
      <c r="N38" s="586">
        <f>N39</f>
        <v>0</v>
      </c>
      <c r="O38" s="586">
        <f>O39</f>
        <v>0</v>
      </c>
      <c r="P38" s="586">
        <f>P39</f>
        <v>0</v>
      </c>
      <c r="Q38" s="586">
        <f>Q39</f>
        <v>0</v>
      </c>
      <c r="R38" s="586">
        <f>R39</f>
        <v>0</v>
      </c>
      <c r="S38" s="586">
        <f>S39</f>
        <v>0</v>
      </c>
      <c r="T38" s="586">
        <f>T39</f>
        <v>0</v>
      </c>
      <c r="U38" s="586">
        <f>U39</f>
        <v>0</v>
      </c>
      <c r="V38" s="586">
        <f>V39</f>
        <v>0</v>
      </c>
      <c r="W38" s="586">
        <f>W39</f>
        <v>0</v>
      </c>
      <c r="X38" s="586">
        <f>X39</f>
        <v>0</v>
      </c>
      <c r="Y38" s="586">
        <f>Y39</f>
        <v>0</v>
      </c>
      <c r="Z38" s="585">
        <f>SUM(Table8[[#This Row], [je17]]:Table8[[#This Row], [je43]])</f>
        <v>111582</v>
      </c>
      <c r="AA38" s="586">
        <f>AA39</f>
        <v>0</v>
      </c>
      <c r="AB38" s="586">
        <f>AB39</f>
        <v>0</v>
      </c>
      <c r="AC38" s="586">
        <f>AC39</f>
        <v>0</v>
      </c>
      <c r="AD38" s="586">
        <f>AD39</f>
        <v>0</v>
      </c>
      <c r="AE38" s="586">
        <f>AE39</f>
        <v>0</v>
      </c>
      <c r="AF38" s="586">
        <f>AF39</f>
        <v>0</v>
      </c>
      <c r="AG38" s="586">
        <f>AG39</f>
        <v>0</v>
      </c>
      <c r="AH38" s="586">
        <f>AH39</f>
        <v>0</v>
      </c>
      <c r="AI38" s="586">
        <f>AI39</f>
        <v>0</v>
      </c>
      <c r="AJ38" s="586">
        <f>AJ39</f>
        <v>0</v>
      </c>
      <c r="AK38" s="586">
        <f>AK39</f>
        <v>0</v>
      </c>
      <c r="AL38" s="586">
        <f>AL39</f>
        <v>0</v>
      </c>
      <c r="AM38" s="586">
        <f>AM39</f>
        <v>0</v>
      </c>
      <c r="AN38" s="586">
        <f>AN39</f>
        <v>0</v>
      </c>
      <c r="AO38" s="586">
        <f>AO39</f>
        <v>3720</v>
      </c>
      <c r="AP38" s="586">
        <f>AP39</f>
        <v>0</v>
      </c>
      <c r="AQ38" s="586">
        <f>AQ39</f>
        <v>0</v>
      </c>
      <c r="AR38" s="586">
        <f>AR39</f>
        <v>0</v>
      </c>
      <c r="AS38" s="586">
        <f>AS39</f>
        <v>0</v>
      </c>
      <c r="AT38" s="586">
        <f>AT39</f>
        <v>0</v>
      </c>
      <c r="AU38" s="586">
        <f>AU39</f>
        <v>0</v>
      </c>
      <c r="AV38" s="586">
        <f>AV39</f>
        <v>0</v>
      </c>
      <c r="AW38" s="586">
        <f>AW39</f>
        <v>0</v>
      </c>
      <c r="AX38" s="586">
        <f>AX39</f>
        <v>0</v>
      </c>
      <c r="AY38" s="586">
        <f>AY39</f>
        <v>0</v>
      </c>
      <c r="AZ38" s="586">
        <f>AZ39</f>
        <v>0</v>
      </c>
      <c r="BA38" s="586">
        <f>BA39</f>
        <v>107862</v>
      </c>
      <c r="BB38" s="585">
        <f>SUM(Table8[[#This Row], [je45]]:Table8[[#This Row], [je56]])</f>
        <v>0</v>
      </c>
      <c r="BC38" s="586">
        <f>BC39</f>
        <v>0</v>
      </c>
      <c r="BD38" s="586">
        <f>BD39</f>
        <v>0</v>
      </c>
      <c r="BE38" s="586">
        <f>BE39</f>
        <v>0</v>
      </c>
      <c r="BF38" s="586">
        <f>BF39</f>
        <v>0</v>
      </c>
      <c r="BG38" s="586">
        <f>BG39</f>
        <v>0</v>
      </c>
      <c r="BH38" s="586">
        <f>BH39</f>
        <v>0</v>
      </c>
      <c r="BI38" s="586">
        <f>BI39</f>
        <v>0</v>
      </c>
      <c r="BJ38" s="586">
        <f>BJ39</f>
        <v>0</v>
      </c>
      <c r="BK38" s="586">
        <f>BK39</f>
        <v>0</v>
      </c>
      <c r="BL38" s="586">
        <f>BL39</f>
        <v>0</v>
      </c>
      <c r="BM38" s="586">
        <f>BM39</f>
        <v>0</v>
      </c>
      <c r="BN38" s="586">
        <f>BN39</f>
        <v>0</v>
      </c>
      <c r="BO38" s="585">
        <f>SUM(Table8[[#This Row], [je58]]:Table8[[#This Row], [je61]])</f>
        <v>0</v>
      </c>
      <c r="BP38" s="586">
        <f>BP39</f>
        <v>0</v>
      </c>
      <c r="BQ38" s="586">
        <f>BQ39</f>
        <v>0</v>
      </c>
      <c r="BR38" s="586">
        <f>BR39</f>
        <v>0</v>
      </c>
      <c r="BS38" s="586">
        <f>BS39</f>
        <v>0</v>
      </c>
      <c r="BT38" s="585">
        <f>SUM(Table8[[#This Row], [je63]]:Table8[[#This Row], [je74]])</f>
        <v>0</v>
      </c>
      <c r="BU38" s="586">
        <f>BU39</f>
        <v>0</v>
      </c>
      <c r="BV38" s="586">
        <f>BV39</f>
        <v>0</v>
      </c>
      <c r="BW38" s="586">
        <f>BW39</f>
        <v>0</v>
      </c>
      <c r="BX38" s="586">
        <f>BX39</f>
        <v>0</v>
      </c>
      <c r="BY38" s="586">
        <f>BY39</f>
        <v>0</v>
      </c>
      <c r="BZ38" s="586">
        <f>BZ39</f>
        <v>0</v>
      </c>
      <c r="CA38" s="586">
        <f>CA39</f>
        <v>0</v>
      </c>
      <c r="CB38" s="586">
        <f>CB39</f>
        <v>0</v>
      </c>
      <c r="CC38" s="586">
        <f>CC39</f>
        <v>0</v>
      </c>
      <c r="CD38" s="586">
        <f>CD39</f>
        <v>0</v>
      </c>
      <c r="CE38" s="586">
        <f>CE39</f>
        <v>0</v>
      </c>
      <c r="CF38" s="586">
        <f>CF39</f>
        <v>0</v>
      </c>
      <c r="CG38" s="585">
        <f>SUM(Table8[[#This Row], [je76]]:Table8[[#This Row], [je91]])</f>
        <v>331665</v>
      </c>
      <c r="CH38" s="586">
        <f>CH39</f>
        <v>0</v>
      </c>
      <c r="CI38" s="586">
        <f>CI39</f>
        <v>60000</v>
      </c>
      <c r="CJ38" s="586">
        <f>CJ39</f>
        <v>271665</v>
      </c>
      <c r="CK38" s="586">
        <f>CK39</f>
        <v>0</v>
      </c>
      <c r="CL38" s="586">
        <f>CL39</f>
        <v>0</v>
      </c>
      <c r="CM38" s="586">
        <f>CM39</f>
        <v>0</v>
      </c>
      <c r="CN38" s="586">
        <f>CN39</f>
        <v>0</v>
      </c>
      <c r="CO38" s="586">
        <f>CO39</f>
        <v>0</v>
      </c>
      <c r="CP38" s="586">
        <f>CP39</f>
        <v>0</v>
      </c>
      <c r="CQ38" s="586">
        <f>CQ39</f>
        <v>0</v>
      </c>
      <c r="CR38" s="586">
        <f>CR39</f>
        <v>0</v>
      </c>
      <c r="CS38" s="586">
        <f>CS39</f>
        <v>0</v>
      </c>
      <c r="CT38" s="586">
        <f>CT39</f>
        <v>0</v>
      </c>
      <c r="CU38" s="586">
        <f>CU39</f>
        <v>0</v>
      </c>
      <c r="CV38" s="586">
        <f>CV39</f>
        <v>0</v>
      </c>
      <c r="CW38" s="586">
        <f>CW39</f>
        <v>0</v>
      </c>
      <c r="CX38" s="585">
        <f>SUM(Table8[[#This Row], [je93]]:Table8[[#This Row], [je94]])</f>
        <v>0</v>
      </c>
      <c r="CY38" s="586">
        <f>CY39</f>
        <v>0</v>
      </c>
      <c r="CZ38" s="586">
        <f>CZ39</f>
        <v>0</v>
      </c>
      <c r="DA38" s="585">
        <f>SUM(Table8[[#This Row], [je96]]:Table8[[#This Row], [je100]])</f>
        <v>0</v>
      </c>
      <c r="DB38" s="586">
        <f>DB39</f>
        <v>0</v>
      </c>
      <c r="DC38" s="586">
        <f>DC39</f>
        <v>0</v>
      </c>
      <c r="DD38" s="586">
        <f>DD39</f>
        <v>0</v>
      </c>
      <c r="DE38" s="586">
        <f>DE39</f>
        <v>0</v>
      </c>
      <c r="DF38" s="586">
        <f>DF39</f>
        <v>0</v>
      </c>
      <c r="DG38" s="585">
        <f>SUM(Table8[[#This Row], [je102]]:Table8[[#This Row], [je104]])</f>
        <v>0</v>
      </c>
      <c r="DH38" s="586">
        <f>DH39</f>
        <v>0</v>
      </c>
      <c r="DI38" s="586">
        <f>DI39</f>
        <v>0</v>
      </c>
      <c r="DJ38" s="586">
        <f>DJ39</f>
        <v>0</v>
      </c>
      <c r="DK38" s="585">
        <f>SUM(Table8[[#This Row], [je106]]:Table8[[#This Row], [je110]])</f>
        <v>0</v>
      </c>
      <c r="DL38" s="586">
        <f>DL39</f>
        <v>0</v>
      </c>
      <c r="DM38" s="586">
        <f>DM39</f>
        <v>0</v>
      </c>
      <c r="DN38" s="586">
        <f>DN39</f>
        <v>0</v>
      </c>
      <c r="DO38" s="586">
        <f>DO39</f>
        <v>0</v>
      </c>
      <c r="DP38" s="587">
        <f>DP39</f>
        <v>0</v>
      </c>
    </row>
    <row customHeight="1" ht="22.5">
      <c r="A39" s="588" t="s">
        <v>314</v>
      </c>
      <c r="B39" s="590"/>
      <c r="C39" s="590"/>
      <c r="D39" s="648" t="s">
        <v>602</v>
      </c>
      <c r="E39" s="648" t="s">
        <v>603</v>
      </c>
      <c r="F39" s="648" t="s">
        <v>502</v>
      </c>
      <c r="G39" s="648" t="s">
        <v>604</v>
      </c>
      <c r="H39" s="648" t="s">
        <v>605</v>
      </c>
      <c r="I39" s="649" t="s">
        <v>505</v>
      </c>
      <c r="J39" s="679" t="s">
        <v>22</v>
      </c>
      <c r="K39" s="585">
        <f>Table8[[#This Row], [je2]]+Table8[[#This Row], [je16]]+Table8[[#This Row], [je44]]+Table8[[#This Row], [je57]]+Table8[[#This Row], [je62]]+Table8[[#This Row], [je75]]+Table8[[#This Row], [je92]]+Table8[[#This Row], [je95]]+Table8[[#This Row], [je101]]+Table8[[#This Row], [je105]]</f>
        <v>443247</v>
      </c>
      <c r="L39" s="585">
        <f>SUM(Table8[[#This Row], [je3]]:Table8[[#This Row], [je15]])</f>
        <v>0</v>
      </c>
      <c r="M39" s="591">
        <v>0</v>
      </c>
      <c r="N39" s="591">
        <v>0</v>
      </c>
      <c r="O39" s="591">
        <v>0</v>
      </c>
      <c r="P39" s="591">
        <v>0</v>
      </c>
      <c r="Q39" s="591">
        <v>0</v>
      </c>
      <c r="R39" s="591">
        <v>0</v>
      </c>
      <c r="S39" s="591">
        <v>0</v>
      </c>
      <c r="T39" s="591">
        <v>0</v>
      </c>
      <c r="U39" s="591">
        <v>0</v>
      </c>
      <c r="V39" s="591">
        <v>0</v>
      </c>
      <c r="W39" s="591">
        <v>0</v>
      </c>
      <c r="X39" s="591">
        <v>0</v>
      </c>
      <c r="Y39" s="591">
        <v>0</v>
      </c>
      <c r="Z39" s="585">
        <f>SUM(Table8[[#This Row], [je17]]:Table8[[#This Row], [je43]])</f>
        <v>111582</v>
      </c>
      <c r="AA39" s="591">
        <v>0</v>
      </c>
      <c r="AB39" s="591">
        <v>0</v>
      </c>
      <c r="AC39" s="591">
        <v>0</v>
      </c>
      <c r="AD39" s="591">
        <v>0</v>
      </c>
      <c r="AE39" s="591">
        <v>0</v>
      </c>
      <c r="AF39" s="591">
        <v>0</v>
      </c>
      <c r="AG39" s="591">
        <v>0</v>
      </c>
      <c r="AH39" s="591">
        <v>0</v>
      </c>
      <c r="AI39" s="591">
        <v>0</v>
      </c>
      <c r="AJ39" s="591">
        <v>0</v>
      </c>
      <c r="AK39" s="591">
        <v>0</v>
      </c>
      <c r="AL39" s="591">
        <v>0</v>
      </c>
      <c r="AM39" s="591">
        <v>0</v>
      </c>
      <c r="AN39" s="591">
        <v>0</v>
      </c>
      <c r="AO39" s="591">
        <v>3720</v>
      </c>
      <c r="AP39" s="591">
        <v>0</v>
      </c>
      <c r="AQ39" s="591">
        <v>0</v>
      </c>
      <c r="AR39" s="591">
        <v>0</v>
      </c>
      <c r="AS39" s="591">
        <v>0</v>
      </c>
      <c r="AT39" s="591">
        <v>0</v>
      </c>
      <c r="AU39" s="591">
        <v>0</v>
      </c>
      <c r="AV39" s="591">
        <v>0</v>
      </c>
      <c r="AW39" s="591">
        <v>0</v>
      </c>
      <c r="AX39" s="591">
        <v>0</v>
      </c>
      <c r="AY39" s="591">
        <v>0</v>
      </c>
      <c r="AZ39" s="591">
        <v>0</v>
      </c>
      <c r="BA39" s="591">
        <v>107862</v>
      </c>
      <c r="BB39" s="585">
        <f>SUM(Table8[[#This Row], [je45]]:Table8[[#This Row], [je56]])</f>
        <v>0</v>
      </c>
      <c r="BC39" s="591">
        <v>0</v>
      </c>
      <c r="BD39" s="591">
        <v>0</v>
      </c>
      <c r="BE39" s="591">
        <v>0</v>
      </c>
      <c r="BF39" s="591">
        <v>0</v>
      </c>
      <c r="BG39" s="591">
        <v>0</v>
      </c>
      <c r="BH39" s="591">
        <v>0</v>
      </c>
      <c r="BI39" s="591">
        <v>0</v>
      </c>
      <c r="BJ39" s="591">
        <v>0</v>
      </c>
      <c r="BK39" s="591">
        <v>0</v>
      </c>
      <c r="BL39" s="591">
        <v>0</v>
      </c>
      <c r="BM39" s="591">
        <v>0</v>
      </c>
      <c r="BN39" s="591">
        <v>0</v>
      </c>
      <c r="BO39" s="585">
        <f>SUM(Table8[[#This Row], [je58]]:Table8[[#This Row], [je61]])</f>
        <v>0</v>
      </c>
      <c r="BP39" s="591">
        <v>0</v>
      </c>
      <c r="BQ39" s="591">
        <v>0</v>
      </c>
      <c r="BR39" s="591">
        <v>0</v>
      </c>
      <c r="BS39" s="591">
        <v>0</v>
      </c>
      <c r="BT39" s="585">
        <f>SUM(Table8[[#This Row], [je63]]:Table8[[#This Row], [je74]])</f>
        <v>0</v>
      </c>
      <c r="BU39" s="591">
        <v>0</v>
      </c>
      <c r="BV39" s="591">
        <v>0</v>
      </c>
      <c r="BW39" s="591">
        <v>0</v>
      </c>
      <c r="BX39" s="591">
        <v>0</v>
      </c>
      <c r="BY39" s="591">
        <v>0</v>
      </c>
      <c r="BZ39" s="591">
        <v>0</v>
      </c>
      <c r="CA39" s="591">
        <v>0</v>
      </c>
      <c r="CB39" s="591">
        <v>0</v>
      </c>
      <c r="CC39" s="591">
        <v>0</v>
      </c>
      <c r="CD39" s="591">
        <v>0</v>
      </c>
      <c r="CE39" s="591">
        <v>0</v>
      </c>
      <c r="CF39" s="591">
        <v>0</v>
      </c>
      <c r="CG39" s="585">
        <f>SUM(Table8[[#This Row], [je76]]:Table8[[#This Row], [je91]])</f>
        <v>331665</v>
      </c>
      <c r="CH39" s="591">
        <v>0</v>
      </c>
      <c r="CI39" s="591">
        <v>60000</v>
      </c>
      <c r="CJ39" s="591">
        <v>271665</v>
      </c>
      <c r="CK39" s="591">
        <v>0</v>
      </c>
      <c r="CL39" s="591">
        <v>0</v>
      </c>
      <c r="CM39" s="591">
        <v>0</v>
      </c>
      <c r="CN39" s="591">
        <v>0</v>
      </c>
      <c r="CO39" s="591">
        <v>0</v>
      </c>
      <c r="CP39" s="591">
        <v>0</v>
      </c>
      <c r="CQ39" s="591">
        <v>0</v>
      </c>
      <c r="CR39" s="591">
        <v>0</v>
      </c>
      <c r="CS39" s="591">
        <v>0</v>
      </c>
      <c r="CT39" s="591">
        <v>0</v>
      </c>
      <c r="CU39" s="591">
        <v>0</v>
      </c>
      <c r="CV39" s="591">
        <v>0</v>
      </c>
      <c r="CW39" s="591">
        <v>0</v>
      </c>
      <c r="CX39" s="585">
        <f>SUM(Table8[[#This Row], [je93]]:Table8[[#This Row], [je94]])</f>
        <v>0</v>
      </c>
      <c r="CY39" s="591">
        <v>0</v>
      </c>
      <c r="CZ39" s="591">
        <v>0</v>
      </c>
      <c r="DA39" s="585">
        <f>SUM(Table8[[#This Row], [je96]]:Table8[[#This Row], [je100]])</f>
        <v>0</v>
      </c>
      <c r="DB39" s="591">
        <v>0</v>
      </c>
      <c r="DC39" s="591">
        <v>0</v>
      </c>
      <c r="DD39" s="591">
        <v>0</v>
      </c>
      <c r="DE39" s="591">
        <v>0</v>
      </c>
      <c r="DF39" s="591">
        <v>0</v>
      </c>
      <c r="DG39" s="585">
        <f>SUM(Table8[[#This Row], [je102]]:Table8[[#This Row], [je104]])</f>
        <v>0</v>
      </c>
      <c r="DH39" s="591">
        <v>0</v>
      </c>
      <c r="DI39" s="591">
        <v>0</v>
      </c>
      <c r="DJ39" s="591">
        <v>0</v>
      </c>
      <c r="DK39" s="585">
        <f>SUM(Table8[[#This Row], [je106]]:Table8[[#This Row], [je110]])</f>
        <v>0</v>
      </c>
      <c r="DL39" s="591">
        <v>0</v>
      </c>
      <c r="DM39" s="591">
        <v>0</v>
      </c>
      <c r="DN39" s="591">
        <v>0</v>
      </c>
      <c r="DO39" s="591">
        <v>0</v>
      </c>
      <c r="DP39" s="593">
        <v>0</v>
      </c>
    </row>
    <row customHeight="1" ht="22.5">
      <c r="A40" s="582" t="s">
        <v>322</v>
      </c>
      <c r="B40" s="584"/>
      <c r="C40" s="584"/>
      <c r="D40" s="646" t="s">
        <v>323</v>
      </c>
      <c r="E40" s="646"/>
      <c r="F40" s="646" t="s">
        <v>22</v>
      </c>
      <c r="G40" s="646"/>
      <c r="H40" s="646"/>
      <c r="I40" s="647" t="s">
        <v>22</v>
      </c>
      <c r="J40" s="678" t="s">
        <v>22</v>
      </c>
      <c r="K40" s="585">
        <f>Table8[[#This Row], [je2]]+Table8[[#This Row], [je16]]+Table8[[#This Row], [je44]]+Table8[[#This Row], [je57]]+Table8[[#This Row], [je62]]+Table8[[#This Row], [je75]]+Table8[[#This Row], [je92]]+Table8[[#This Row], [je95]]+Table8[[#This Row], [je101]]+Table8[[#This Row], [je105]]</f>
        <v>28882841.14</v>
      </c>
      <c r="L40" s="585">
        <f>SUM(Table8[[#This Row], [je3]]:Table8[[#This Row], [je15]])</f>
        <v>0</v>
      </c>
      <c r="M40" s="586">
        <f>M41</f>
        <v>0</v>
      </c>
      <c r="N40" s="586">
        <f>N41</f>
        <v>0</v>
      </c>
      <c r="O40" s="586">
        <f>O41</f>
        <v>0</v>
      </c>
      <c r="P40" s="586">
        <f>P41</f>
        <v>0</v>
      </c>
      <c r="Q40" s="586">
        <f>Q41</f>
        <v>0</v>
      </c>
      <c r="R40" s="586">
        <f>R41</f>
        <v>0</v>
      </c>
      <c r="S40" s="586">
        <f>S41</f>
        <v>0</v>
      </c>
      <c r="T40" s="586">
        <f>T41</f>
        <v>0</v>
      </c>
      <c r="U40" s="586">
        <f>U41</f>
        <v>0</v>
      </c>
      <c r="V40" s="586">
        <f>V41</f>
        <v>0</v>
      </c>
      <c r="W40" s="586">
        <f>W41</f>
        <v>0</v>
      </c>
      <c r="X40" s="586">
        <f>X41</f>
        <v>0</v>
      </c>
      <c r="Y40" s="586">
        <f>Y41</f>
        <v>0</v>
      </c>
      <c r="Z40" s="585">
        <f>SUM(Table8[[#This Row], [je17]]:Table8[[#This Row], [je43]])</f>
        <v>0</v>
      </c>
      <c r="AA40" s="586">
        <f>AA41</f>
        <v>0</v>
      </c>
      <c r="AB40" s="586">
        <f>AB41</f>
        <v>0</v>
      </c>
      <c r="AC40" s="586">
        <f>AC41</f>
        <v>0</v>
      </c>
      <c r="AD40" s="586">
        <f>AD41</f>
        <v>0</v>
      </c>
      <c r="AE40" s="586">
        <f>AE41</f>
        <v>0</v>
      </c>
      <c r="AF40" s="586">
        <f>AF41</f>
        <v>0</v>
      </c>
      <c r="AG40" s="586">
        <f>AG41</f>
        <v>0</v>
      </c>
      <c r="AH40" s="586">
        <f>AH41</f>
        <v>0</v>
      </c>
      <c r="AI40" s="586">
        <f>AI41</f>
        <v>0</v>
      </c>
      <c r="AJ40" s="586">
        <f>AJ41</f>
        <v>0</v>
      </c>
      <c r="AK40" s="586">
        <f>AK41</f>
        <v>0</v>
      </c>
      <c r="AL40" s="586">
        <f>AL41</f>
        <v>0</v>
      </c>
      <c r="AM40" s="586">
        <f>AM41</f>
        <v>0</v>
      </c>
      <c r="AN40" s="586">
        <f>AN41</f>
        <v>0</v>
      </c>
      <c r="AO40" s="586">
        <f>AO41</f>
        <v>0</v>
      </c>
      <c r="AP40" s="586">
        <f>AP41</f>
        <v>0</v>
      </c>
      <c r="AQ40" s="586">
        <f>AQ41</f>
        <v>0</v>
      </c>
      <c r="AR40" s="586">
        <f>AR41</f>
        <v>0</v>
      </c>
      <c r="AS40" s="586">
        <f>AS41</f>
        <v>0</v>
      </c>
      <c r="AT40" s="586">
        <f>AT41</f>
        <v>0</v>
      </c>
      <c r="AU40" s="586">
        <f>AU41</f>
        <v>0</v>
      </c>
      <c r="AV40" s="586">
        <f>AV41</f>
        <v>0</v>
      </c>
      <c r="AW40" s="586">
        <f>AW41</f>
        <v>0</v>
      </c>
      <c r="AX40" s="586">
        <f>AX41</f>
        <v>0</v>
      </c>
      <c r="AY40" s="586">
        <f>AY41</f>
        <v>0</v>
      </c>
      <c r="AZ40" s="586">
        <f>AZ41</f>
        <v>0</v>
      </c>
      <c r="BA40" s="586">
        <f>BA41</f>
        <v>0</v>
      </c>
      <c r="BB40" s="585">
        <f>SUM(Table8[[#This Row], [je45]]:Table8[[#This Row], [je56]])</f>
        <v>0</v>
      </c>
      <c r="BC40" s="586">
        <f>BC41</f>
        <v>0</v>
      </c>
      <c r="BD40" s="586">
        <f>BD41</f>
        <v>0</v>
      </c>
      <c r="BE40" s="586">
        <f>BE41</f>
        <v>0</v>
      </c>
      <c r="BF40" s="586">
        <f>BF41</f>
        <v>0</v>
      </c>
      <c r="BG40" s="586">
        <f>BG41</f>
        <v>0</v>
      </c>
      <c r="BH40" s="586">
        <f>BH41</f>
        <v>0</v>
      </c>
      <c r="BI40" s="586">
        <f>BI41</f>
        <v>0</v>
      </c>
      <c r="BJ40" s="586">
        <f>BJ41</f>
        <v>0</v>
      </c>
      <c r="BK40" s="586">
        <f>BK41</f>
        <v>0</v>
      </c>
      <c r="BL40" s="586">
        <f>BL41</f>
        <v>0</v>
      </c>
      <c r="BM40" s="586">
        <f>BM41</f>
        <v>0</v>
      </c>
      <c r="BN40" s="586">
        <f>BN41</f>
        <v>0</v>
      </c>
      <c r="BO40" s="585">
        <f>SUM(Table8[[#This Row], [je58]]:Table8[[#This Row], [je61]])</f>
        <v>0</v>
      </c>
      <c r="BP40" s="586">
        <f>BP41</f>
        <v>0</v>
      </c>
      <c r="BQ40" s="586">
        <f>BQ41</f>
        <v>0</v>
      </c>
      <c r="BR40" s="586">
        <f>BR41</f>
        <v>0</v>
      </c>
      <c r="BS40" s="586">
        <f>BS41</f>
        <v>0</v>
      </c>
      <c r="BT40" s="585">
        <f>SUM(Table8[[#This Row], [je63]]:Table8[[#This Row], [je74]])</f>
        <v>0</v>
      </c>
      <c r="BU40" s="586">
        <f>BU41</f>
        <v>0</v>
      </c>
      <c r="BV40" s="586">
        <f>BV41</f>
        <v>0</v>
      </c>
      <c r="BW40" s="586">
        <f>BW41</f>
        <v>0</v>
      </c>
      <c r="BX40" s="586">
        <f>BX41</f>
        <v>0</v>
      </c>
      <c r="BY40" s="586">
        <f>BY41</f>
        <v>0</v>
      </c>
      <c r="BZ40" s="586">
        <f>BZ41</f>
        <v>0</v>
      </c>
      <c r="CA40" s="586">
        <f>CA41</f>
        <v>0</v>
      </c>
      <c r="CB40" s="586">
        <f>CB41</f>
        <v>0</v>
      </c>
      <c r="CC40" s="586">
        <f>CC41</f>
        <v>0</v>
      </c>
      <c r="CD40" s="586">
        <f>CD41</f>
        <v>0</v>
      </c>
      <c r="CE40" s="586">
        <f>CE41</f>
        <v>0</v>
      </c>
      <c r="CF40" s="586">
        <f>CF41</f>
        <v>0</v>
      </c>
      <c r="CG40" s="585">
        <f>SUM(Table8[[#This Row], [je76]]:Table8[[#This Row], [je91]])</f>
        <v>0</v>
      </c>
      <c r="CH40" s="586">
        <f>CH41</f>
        <v>0</v>
      </c>
      <c r="CI40" s="586">
        <f>CI41</f>
        <v>0</v>
      </c>
      <c r="CJ40" s="586">
        <f>CJ41</f>
        <v>0</v>
      </c>
      <c r="CK40" s="586">
        <f>CK41</f>
        <v>0</v>
      </c>
      <c r="CL40" s="586">
        <f>CL41</f>
        <v>0</v>
      </c>
      <c r="CM40" s="586">
        <f>CM41</f>
        <v>0</v>
      </c>
      <c r="CN40" s="586">
        <f>CN41</f>
        <v>0</v>
      </c>
      <c r="CO40" s="586">
        <f>CO41</f>
        <v>0</v>
      </c>
      <c r="CP40" s="586">
        <f>CP41</f>
        <v>0</v>
      </c>
      <c r="CQ40" s="586">
        <f>CQ41</f>
        <v>0</v>
      </c>
      <c r="CR40" s="586">
        <f>CR41</f>
        <v>0</v>
      </c>
      <c r="CS40" s="586">
        <f>CS41</f>
        <v>0</v>
      </c>
      <c r="CT40" s="586">
        <f>CT41</f>
        <v>0</v>
      </c>
      <c r="CU40" s="586">
        <f>CU41</f>
        <v>0</v>
      </c>
      <c r="CV40" s="586">
        <f>CV41</f>
        <v>0</v>
      </c>
      <c r="CW40" s="586">
        <f>CW41</f>
        <v>0</v>
      </c>
      <c r="CX40" s="585">
        <f>SUM(Table8[[#This Row], [je93]]:Table8[[#This Row], [je94]])</f>
        <v>0</v>
      </c>
      <c r="CY40" s="586">
        <f>CY41</f>
        <v>0</v>
      </c>
      <c r="CZ40" s="586">
        <f>CZ41</f>
        <v>0</v>
      </c>
      <c r="DA40" s="585">
        <f>SUM(Table8[[#This Row], [je96]]:Table8[[#This Row], [je100]])</f>
        <v>28882841.14</v>
      </c>
      <c r="DB40" s="586">
        <f>DB41</f>
        <v>0</v>
      </c>
      <c r="DC40" s="586">
        <f>DC41</f>
        <v>0</v>
      </c>
      <c r="DD40" s="586">
        <f>DD41</f>
        <v>0</v>
      </c>
      <c r="DE40" s="586">
        <f>DE41</f>
        <v>0</v>
      </c>
      <c r="DF40" s="586">
        <f>DF41</f>
        <v>28882841.14</v>
      </c>
      <c r="DG40" s="585">
        <f>SUM(Table8[[#This Row], [je102]]:Table8[[#This Row], [je104]])</f>
        <v>0</v>
      </c>
      <c r="DH40" s="586">
        <f>DH41</f>
        <v>0</v>
      </c>
      <c r="DI40" s="586">
        <f>DI41</f>
        <v>0</v>
      </c>
      <c r="DJ40" s="586">
        <f>DJ41</f>
        <v>0</v>
      </c>
      <c r="DK40" s="585">
        <f>SUM(Table8[[#This Row], [je106]]:Table8[[#This Row], [je110]])</f>
        <v>0</v>
      </c>
      <c r="DL40" s="586">
        <f>DL41</f>
        <v>0</v>
      </c>
      <c r="DM40" s="586">
        <f>DM41</f>
        <v>0</v>
      </c>
      <c r="DN40" s="586">
        <f>DN41</f>
        <v>0</v>
      </c>
      <c r="DO40" s="586">
        <f>DO41</f>
        <v>0</v>
      </c>
      <c r="DP40" s="587">
        <f>DP41</f>
        <v>0</v>
      </c>
    </row>
    <row customHeight="1" ht="22.5">
      <c r="A41" s="582" t="s">
        <v>328</v>
      </c>
      <c r="B41" s="584"/>
      <c r="C41" s="584"/>
      <c r="D41" s="646" t="s">
        <v>329</v>
      </c>
      <c r="E41" s="646"/>
      <c r="F41" s="646" t="s">
        <v>22</v>
      </c>
      <c r="G41" s="646"/>
      <c r="H41" s="646"/>
      <c r="I41" s="647" t="s">
        <v>22</v>
      </c>
      <c r="J41" s="678" t="s">
        <v>22</v>
      </c>
      <c r="K41" s="585">
        <f>Table8[[#This Row], [je2]]+Table8[[#This Row], [je16]]+Table8[[#This Row], [je44]]+Table8[[#This Row], [je57]]+Table8[[#This Row], [je62]]+Table8[[#This Row], [je75]]+Table8[[#This Row], [je92]]+Table8[[#This Row], [je95]]+Table8[[#This Row], [je101]]+Table8[[#This Row], [je105]]</f>
        <v>28882841.14</v>
      </c>
      <c r="L41" s="585">
        <f>SUM(Table8[[#This Row], [je3]]:Table8[[#This Row], [je15]])</f>
        <v>0</v>
      </c>
      <c r="M41" s="586">
        <f>M42</f>
        <v>0</v>
      </c>
      <c r="N41" s="586">
        <f>N42</f>
        <v>0</v>
      </c>
      <c r="O41" s="586">
        <f>O42</f>
        <v>0</v>
      </c>
      <c r="P41" s="586">
        <f>P42</f>
        <v>0</v>
      </c>
      <c r="Q41" s="586">
        <f>Q42</f>
        <v>0</v>
      </c>
      <c r="R41" s="586">
        <f>R42</f>
        <v>0</v>
      </c>
      <c r="S41" s="586">
        <f>S42</f>
        <v>0</v>
      </c>
      <c r="T41" s="586">
        <f>T42</f>
        <v>0</v>
      </c>
      <c r="U41" s="586">
        <f>U42</f>
        <v>0</v>
      </c>
      <c r="V41" s="586">
        <f>V42</f>
        <v>0</v>
      </c>
      <c r="W41" s="586">
        <f>W42</f>
        <v>0</v>
      </c>
      <c r="X41" s="586">
        <f>X42</f>
        <v>0</v>
      </c>
      <c r="Y41" s="586">
        <f>Y42</f>
        <v>0</v>
      </c>
      <c r="Z41" s="585">
        <f>SUM(Table8[[#This Row], [je17]]:Table8[[#This Row], [je43]])</f>
        <v>0</v>
      </c>
      <c r="AA41" s="586">
        <f>AA42</f>
        <v>0</v>
      </c>
      <c r="AB41" s="586">
        <f>AB42</f>
        <v>0</v>
      </c>
      <c r="AC41" s="586">
        <f>AC42</f>
        <v>0</v>
      </c>
      <c r="AD41" s="586">
        <f>AD42</f>
        <v>0</v>
      </c>
      <c r="AE41" s="586">
        <f>AE42</f>
        <v>0</v>
      </c>
      <c r="AF41" s="586">
        <f>AF42</f>
        <v>0</v>
      </c>
      <c r="AG41" s="586">
        <f>AG42</f>
        <v>0</v>
      </c>
      <c r="AH41" s="586">
        <f>AH42</f>
        <v>0</v>
      </c>
      <c r="AI41" s="586">
        <f>AI42</f>
        <v>0</v>
      </c>
      <c r="AJ41" s="586">
        <f>AJ42</f>
        <v>0</v>
      </c>
      <c r="AK41" s="586">
        <f>AK42</f>
        <v>0</v>
      </c>
      <c r="AL41" s="586">
        <f>AL42</f>
        <v>0</v>
      </c>
      <c r="AM41" s="586">
        <f>AM42</f>
        <v>0</v>
      </c>
      <c r="AN41" s="586">
        <f>AN42</f>
        <v>0</v>
      </c>
      <c r="AO41" s="586">
        <f>AO42</f>
        <v>0</v>
      </c>
      <c r="AP41" s="586">
        <f>AP42</f>
        <v>0</v>
      </c>
      <c r="AQ41" s="586">
        <f>AQ42</f>
        <v>0</v>
      </c>
      <c r="AR41" s="586">
        <f>AR42</f>
        <v>0</v>
      </c>
      <c r="AS41" s="586">
        <f>AS42</f>
        <v>0</v>
      </c>
      <c r="AT41" s="586">
        <f>AT42</f>
        <v>0</v>
      </c>
      <c r="AU41" s="586">
        <f>AU42</f>
        <v>0</v>
      </c>
      <c r="AV41" s="586">
        <f>AV42</f>
        <v>0</v>
      </c>
      <c r="AW41" s="586">
        <f>AW42</f>
        <v>0</v>
      </c>
      <c r="AX41" s="586">
        <f>AX42</f>
        <v>0</v>
      </c>
      <c r="AY41" s="586">
        <f>AY42</f>
        <v>0</v>
      </c>
      <c r="AZ41" s="586">
        <f>AZ42</f>
        <v>0</v>
      </c>
      <c r="BA41" s="586">
        <f>BA42</f>
        <v>0</v>
      </c>
      <c r="BB41" s="585">
        <f>SUM(Table8[[#This Row], [je45]]:Table8[[#This Row], [je56]])</f>
        <v>0</v>
      </c>
      <c r="BC41" s="586">
        <f>BC42</f>
        <v>0</v>
      </c>
      <c r="BD41" s="586">
        <f>BD42</f>
        <v>0</v>
      </c>
      <c r="BE41" s="586">
        <f>BE42</f>
        <v>0</v>
      </c>
      <c r="BF41" s="586">
        <f>BF42</f>
        <v>0</v>
      </c>
      <c r="BG41" s="586">
        <f>BG42</f>
        <v>0</v>
      </c>
      <c r="BH41" s="586">
        <f>BH42</f>
        <v>0</v>
      </c>
      <c r="BI41" s="586">
        <f>BI42</f>
        <v>0</v>
      </c>
      <c r="BJ41" s="586">
        <f>BJ42</f>
        <v>0</v>
      </c>
      <c r="BK41" s="586">
        <f>BK42</f>
        <v>0</v>
      </c>
      <c r="BL41" s="586">
        <f>BL42</f>
        <v>0</v>
      </c>
      <c r="BM41" s="586">
        <f>BM42</f>
        <v>0</v>
      </c>
      <c r="BN41" s="586">
        <f>BN42</f>
        <v>0</v>
      </c>
      <c r="BO41" s="585">
        <f>SUM(Table8[[#This Row], [je58]]:Table8[[#This Row], [je61]])</f>
        <v>0</v>
      </c>
      <c r="BP41" s="586">
        <f>BP42</f>
        <v>0</v>
      </c>
      <c r="BQ41" s="586">
        <f>BQ42</f>
        <v>0</v>
      </c>
      <c r="BR41" s="586">
        <f>BR42</f>
        <v>0</v>
      </c>
      <c r="BS41" s="586">
        <f>BS42</f>
        <v>0</v>
      </c>
      <c r="BT41" s="585">
        <f>SUM(Table8[[#This Row], [je63]]:Table8[[#This Row], [je74]])</f>
        <v>0</v>
      </c>
      <c r="BU41" s="586">
        <f>BU42</f>
        <v>0</v>
      </c>
      <c r="BV41" s="586">
        <f>BV42</f>
        <v>0</v>
      </c>
      <c r="BW41" s="586">
        <f>BW42</f>
        <v>0</v>
      </c>
      <c r="BX41" s="586">
        <f>BX42</f>
        <v>0</v>
      </c>
      <c r="BY41" s="586">
        <f>BY42</f>
        <v>0</v>
      </c>
      <c r="BZ41" s="586">
        <f>BZ42</f>
        <v>0</v>
      </c>
      <c r="CA41" s="586">
        <f>CA42</f>
        <v>0</v>
      </c>
      <c r="CB41" s="586">
        <f>CB42</f>
        <v>0</v>
      </c>
      <c r="CC41" s="586">
        <f>CC42</f>
        <v>0</v>
      </c>
      <c r="CD41" s="586">
        <f>CD42</f>
        <v>0</v>
      </c>
      <c r="CE41" s="586">
        <f>CE42</f>
        <v>0</v>
      </c>
      <c r="CF41" s="586">
        <f>CF42</f>
        <v>0</v>
      </c>
      <c r="CG41" s="585">
        <f>SUM(Table8[[#This Row], [je76]]:Table8[[#This Row], [je91]])</f>
        <v>0</v>
      </c>
      <c r="CH41" s="586">
        <f>CH42</f>
        <v>0</v>
      </c>
      <c r="CI41" s="586">
        <f>CI42</f>
        <v>0</v>
      </c>
      <c r="CJ41" s="586">
        <f>CJ42</f>
        <v>0</v>
      </c>
      <c r="CK41" s="586">
        <f>CK42</f>
        <v>0</v>
      </c>
      <c r="CL41" s="586">
        <f>CL42</f>
        <v>0</v>
      </c>
      <c r="CM41" s="586">
        <f>CM42</f>
        <v>0</v>
      </c>
      <c r="CN41" s="586">
        <f>CN42</f>
        <v>0</v>
      </c>
      <c r="CO41" s="586">
        <f>CO42</f>
        <v>0</v>
      </c>
      <c r="CP41" s="586">
        <f>CP42</f>
        <v>0</v>
      </c>
      <c r="CQ41" s="586">
        <f>CQ42</f>
        <v>0</v>
      </c>
      <c r="CR41" s="586">
        <f>CR42</f>
        <v>0</v>
      </c>
      <c r="CS41" s="586">
        <f>CS42</f>
        <v>0</v>
      </c>
      <c r="CT41" s="586">
        <f>CT42</f>
        <v>0</v>
      </c>
      <c r="CU41" s="586">
        <f>CU42</f>
        <v>0</v>
      </c>
      <c r="CV41" s="586">
        <f>CV42</f>
        <v>0</v>
      </c>
      <c r="CW41" s="586">
        <f>CW42</f>
        <v>0</v>
      </c>
      <c r="CX41" s="585">
        <f>SUM(Table8[[#This Row], [je93]]:Table8[[#This Row], [je94]])</f>
        <v>0</v>
      </c>
      <c r="CY41" s="586">
        <f>CY42</f>
        <v>0</v>
      </c>
      <c r="CZ41" s="586">
        <f>CZ42</f>
        <v>0</v>
      </c>
      <c r="DA41" s="585">
        <f>SUM(Table8[[#This Row], [je96]]:Table8[[#This Row], [je100]])</f>
        <v>28882841.14</v>
      </c>
      <c r="DB41" s="586">
        <f>DB42</f>
        <v>0</v>
      </c>
      <c r="DC41" s="586">
        <f>DC42</f>
        <v>0</v>
      </c>
      <c r="DD41" s="586">
        <f>DD42</f>
        <v>0</v>
      </c>
      <c r="DE41" s="586">
        <f>DE42</f>
        <v>0</v>
      </c>
      <c r="DF41" s="586">
        <f>DF42</f>
        <v>28882841.14</v>
      </c>
      <c r="DG41" s="585">
        <f>SUM(Table8[[#This Row], [je102]]:Table8[[#This Row], [je104]])</f>
        <v>0</v>
      </c>
      <c r="DH41" s="586">
        <f>DH42</f>
        <v>0</v>
      </c>
      <c r="DI41" s="586">
        <f>DI42</f>
        <v>0</v>
      </c>
      <c r="DJ41" s="586">
        <f>DJ42</f>
        <v>0</v>
      </c>
      <c r="DK41" s="585">
        <f>SUM(Table8[[#This Row], [je106]]:Table8[[#This Row], [je110]])</f>
        <v>0</v>
      </c>
      <c r="DL41" s="586">
        <f>DL42</f>
        <v>0</v>
      </c>
      <c r="DM41" s="586">
        <f>DM42</f>
        <v>0</v>
      </c>
      <c r="DN41" s="586">
        <f>DN42</f>
        <v>0</v>
      </c>
      <c r="DO41" s="586">
        <f>DO42</f>
        <v>0</v>
      </c>
      <c r="DP41" s="587">
        <f>DP42</f>
        <v>0</v>
      </c>
    </row>
    <row customHeight="1" ht="22.5">
      <c r="A42" s="582" t="s">
        <v>330</v>
      </c>
      <c r="B42" s="584"/>
      <c r="C42" s="584"/>
      <c r="D42" s="646" t="s">
        <v>331</v>
      </c>
      <c r="E42" s="646"/>
      <c r="F42" s="646" t="s">
        <v>22</v>
      </c>
      <c r="G42" s="646"/>
      <c r="H42" s="646"/>
      <c r="I42" s="647" t="s">
        <v>22</v>
      </c>
      <c r="J42" s="678" t="s">
        <v>22</v>
      </c>
      <c r="K42" s="585">
        <f>Table8[[#This Row], [je2]]+Table8[[#This Row], [je16]]+Table8[[#This Row], [je44]]+Table8[[#This Row], [je57]]+Table8[[#This Row], [je62]]+Table8[[#This Row], [je75]]+Table8[[#This Row], [je92]]+Table8[[#This Row], [je95]]+Table8[[#This Row], [je101]]+Table8[[#This Row], [je105]]</f>
        <v>28882841.14</v>
      </c>
      <c r="L42" s="585">
        <f>SUM(Table8[[#This Row], [je3]]:Table8[[#This Row], [je15]])</f>
        <v>0</v>
      </c>
      <c r="M42" s="586">
        <f>M43+M44+M45</f>
        <v>0</v>
      </c>
      <c r="N42" s="586">
        <f>N43+N44+N45</f>
        <v>0</v>
      </c>
      <c r="O42" s="586">
        <f>O43+O44+O45</f>
        <v>0</v>
      </c>
      <c r="P42" s="586">
        <f>P43+P44+P45</f>
        <v>0</v>
      </c>
      <c r="Q42" s="586">
        <f>Q43+Q44+Q45</f>
        <v>0</v>
      </c>
      <c r="R42" s="586">
        <f>R43+R44+R45</f>
        <v>0</v>
      </c>
      <c r="S42" s="586">
        <f>S43+S44+S45</f>
        <v>0</v>
      </c>
      <c r="T42" s="586">
        <f>T43+T44+T45</f>
        <v>0</v>
      </c>
      <c r="U42" s="586">
        <f>U43+U44+U45</f>
        <v>0</v>
      </c>
      <c r="V42" s="586">
        <f>V43+V44+V45</f>
        <v>0</v>
      </c>
      <c r="W42" s="586">
        <f>W43+W44+W45</f>
        <v>0</v>
      </c>
      <c r="X42" s="586">
        <f>X43+X44+X45</f>
        <v>0</v>
      </c>
      <c r="Y42" s="586">
        <f>Y43+Y44+Y45</f>
        <v>0</v>
      </c>
      <c r="Z42" s="585">
        <f>SUM(Table8[[#This Row], [je17]]:Table8[[#This Row], [je43]])</f>
        <v>0</v>
      </c>
      <c r="AA42" s="586">
        <f>AA43+AA44+AA45</f>
        <v>0</v>
      </c>
      <c r="AB42" s="586">
        <f>AB43+AB44+AB45</f>
        <v>0</v>
      </c>
      <c r="AC42" s="586">
        <f>AC43+AC44+AC45</f>
        <v>0</v>
      </c>
      <c r="AD42" s="586">
        <f>AD43+AD44+AD45</f>
        <v>0</v>
      </c>
      <c r="AE42" s="586">
        <f>AE43+AE44+AE45</f>
        <v>0</v>
      </c>
      <c r="AF42" s="586">
        <f>AF43+AF44+AF45</f>
        <v>0</v>
      </c>
      <c r="AG42" s="586">
        <f>AG43+AG44+AG45</f>
        <v>0</v>
      </c>
      <c r="AH42" s="586">
        <f>AH43+AH44+AH45</f>
        <v>0</v>
      </c>
      <c r="AI42" s="586">
        <f>AI43+AI44+AI45</f>
        <v>0</v>
      </c>
      <c r="AJ42" s="586">
        <f>AJ43+AJ44+AJ45</f>
        <v>0</v>
      </c>
      <c r="AK42" s="586">
        <f>AK43+AK44+AK45</f>
        <v>0</v>
      </c>
      <c r="AL42" s="586">
        <f>AL43+AL44+AL45</f>
        <v>0</v>
      </c>
      <c r="AM42" s="586">
        <f>AM43+AM44+AM45</f>
        <v>0</v>
      </c>
      <c r="AN42" s="586">
        <f>AN43+AN44+AN45</f>
        <v>0</v>
      </c>
      <c r="AO42" s="586">
        <f>AO43+AO44+AO45</f>
        <v>0</v>
      </c>
      <c r="AP42" s="586">
        <f>AP43+AP44+AP45</f>
        <v>0</v>
      </c>
      <c r="AQ42" s="586">
        <f>AQ43+AQ44+AQ45</f>
        <v>0</v>
      </c>
      <c r="AR42" s="586">
        <f>AR43+AR44+AR45</f>
        <v>0</v>
      </c>
      <c r="AS42" s="586">
        <f>AS43+AS44+AS45</f>
        <v>0</v>
      </c>
      <c r="AT42" s="586">
        <f>AT43+AT44+AT45</f>
        <v>0</v>
      </c>
      <c r="AU42" s="586">
        <f>AU43+AU44+AU45</f>
        <v>0</v>
      </c>
      <c r="AV42" s="586">
        <f>AV43+AV44+AV45</f>
        <v>0</v>
      </c>
      <c r="AW42" s="586">
        <f>AW43+AW44+AW45</f>
        <v>0</v>
      </c>
      <c r="AX42" s="586">
        <f>AX43+AX44+AX45</f>
        <v>0</v>
      </c>
      <c r="AY42" s="586">
        <f>AY43+AY44+AY45</f>
        <v>0</v>
      </c>
      <c r="AZ42" s="586">
        <f>AZ43+AZ44+AZ45</f>
        <v>0</v>
      </c>
      <c r="BA42" s="586">
        <f>BA43+BA44+BA45</f>
        <v>0</v>
      </c>
      <c r="BB42" s="585">
        <f>SUM(Table8[[#This Row], [je45]]:Table8[[#This Row], [je56]])</f>
        <v>0</v>
      </c>
      <c r="BC42" s="586">
        <f>BC43+BC44+BC45</f>
        <v>0</v>
      </c>
      <c r="BD42" s="586">
        <f>BD43+BD44+BD45</f>
        <v>0</v>
      </c>
      <c r="BE42" s="586">
        <f>BE43+BE44+BE45</f>
        <v>0</v>
      </c>
      <c r="BF42" s="586">
        <f>BF43+BF44+BF45</f>
        <v>0</v>
      </c>
      <c r="BG42" s="586">
        <f>BG43+BG44+BG45</f>
        <v>0</v>
      </c>
      <c r="BH42" s="586">
        <f>BH43+BH44+BH45</f>
        <v>0</v>
      </c>
      <c r="BI42" s="586">
        <f>BI43+BI44+BI45</f>
        <v>0</v>
      </c>
      <c r="BJ42" s="586">
        <f>BJ43+BJ44+BJ45</f>
        <v>0</v>
      </c>
      <c r="BK42" s="586">
        <f>BK43+BK44+BK45</f>
        <v>0</v>
      </c>
      <c r="BL42" s="586">
        <f>BL43+BL44+BL45</f>
        <v>0</v>
      </c>
      <c r="BM42" s="586">
        <f>BM43+BM44+BM45</f>
        <v>0</v>
      </c>
      <c r="BN42" s="586">
        <f>BN43+BN44+BN45</f>
        <v>0</v>
      </c>
      <c r="BO42" s="585">
        <f>SUM(Table8[[#This Row], [je58]]:Table8[[#This Row], [je61]])</f>
        <v>0</v>
      </c>
      <c r="BP42" s="586">
        <f>BP43+BP44+BP45</f>
        <v>0</v>
      </c>
      <c r="BQ42" s="586">
        <f>BQ43+BQ44+BQ45</f>
        <v>0</v>
      </c>
      <c r="BR42" s="586">
        <f>BR43+BR44+BR45</f>
        <v>0</v>
      </c>
      <c r="BS42" s="586">
        <f>BS43+BS44+BS45</f>
        <v>0</v>
      </c>
      <c r="BT42" s="585">
        <f>SUM(Table8[[#This Row], [je63]]:Table8[[#This Row], [je74]])</f>
        <v>0</v>
      </c>
      <c r="BU42" s="586">
        <f>BU43+BU44+BU45</f>
        <v>0</v>
      </c>
      <c r="BV42" s="586">
        <f>BV43+BV44+BV45</f>
        <v>0</v>
      </c>
      <c r="BW42" s="586">
        <f>BW43+BW44+BW45</f>
        <v>0</v>
      </c>
      <c r="BX42" s="586">
        <f>BX43+BX44+BX45</f>
        <v>0</v>
      </c>
      <c r="BY42" s="586">
        <f>BY43+BY44+BY45</f>
        <v>0</v>
      </c>
      <c r="BZ42" s="586">
        <f>BZ43+BZ44+BZ45</f>
        <v>0</v>
      </c>
      <c r="CA42" s="586">
        <f>CA43+CA44+CA45</f>
        <v>0</v>
      </c>
      <c r="CB42" s="586">
        <f>CB43+CB44+CB45</f>
        <v>0</v>
      </c>
      <c r="CC42" s="586">
        <f>CC43+CC44+CC45</f>
        <v>0</v>
      </c>
      <c r="CD42" s="586">
        <f>CD43+CD44+CD45</f>
        <v>0</v>
      </c>
      <c r="CE42" s="586">
        <f>CE43+CE44+CE45</f>
        <v>0</v>
      </c>
      <c r="CF42" s="586">
        <f>CF43+CF44+CF45</f>
        <v>0</v>
      </c>
      <c r="CG42" s="585">
        <f>SUM(Table8[[#This Row], [je76]]:Table8[[#This Row], [je91]])</f>
        <v>0</v>
      </c>
      <c r="CH42" s="586">
        <f>CH43+CH44+CH45</f>
        <v>0</v>
      </c>
      <c r="CI42" s="586">
        <f>CI43+CI44+CI45</f>
        <v>0</v>
      </c>
      <c r="CJ42" s="586">
        <f>CJ43+CJ44+CJ45</f>
        <v>0</v>
      </c>
      <c r="CK42" s="586">
        <f>CK43+CK44+CK45</f>
        <v>0</v>
      </c>
      <c r="CL42" s="586">
        <f>CL43+CL44+CL45</f>
        <v>0</v>
      </c>
      <c r="CM42" s="586">
        <f>CM43+CM44+CM45</f>
        <v>0</v>
      </c>
      <c r="CN42" s="586">
        <f>CN43+CN44+CN45</f>
        <v>0</v>
      </c>
      <c r="CO42" s="586">
        <f>CO43+CO44+CO45</f>
        <v>0</v>
      </c>
      <c r="CP42" s="586">
        <f>CP43+CP44+CP45</f>
        <v>0</v>
      </c>
      <c r="CQ42" s="586">
        <f>CQ43+CQ44+CQ45</f>
        <v>0</v>
      </c>
      <c r="CR42" s="586">
        <f>CR43+CR44+CR45</f>
        <v>0</v>
      </c>
      <c r="CS42" s="586">
        <f>CS43+CS44+CS45</f>
        <v>0</v>
      </c>
      <c r="CT42" s="586">
        <f>CT43+CT44+CT45</f>
        <v>0</v>
      </c>
      <c r="CU42" s="586">
        <f>CU43+CU44+CU45</f>
        <v>0</v>
      </c>
      <c r="CV42" s="586">
        <f>CV43+CV44+CV45</f>
        <v>0</v>
      </c>
      <c r="CW42" s="586">
        <f>CW43+CW44+CW45</f>
        <v>0</v>
      </c>
      <c r="CX42" s="585">
        <f>SUM(Table8[[#This Row], [je93]]:Table8[[#This Row], [je94]])</f>
        <v>0</v>
      </c>
      <c r="CY42" s="586">
        <f>CY43+CY44+CY45</f>
        <v>0</v>
      </c>
      <c r="CZ42" s="586">
        <f>CZ43+CZ44+CZ45</f>
        <v>0</v>
      </c>
      <c r="DA42" s="585">
        <f>SUM(Table8[[#This Row], [je96]]:Table8[[#This Row], [je100]])</f>
        <v>28882841.14</v>
      </c>
      <c r="DB42" s="586">
        <f>DB43+DB44+DB45</f>
        <v>0</v>
      </c>
      <c r="DC42" s="586">
        <f>DC43+DC44+DC45</f>
        <v>0</v>
      </c>
      <c r="DD42" s="586">
        <f>DD43+DD44+DD45</f>
        <v>0</v>
      </c>
      <c r="DE42" s="586">
        <f>DE43+DE44+DE45</f>
        <v>0</v>
      </c>
      <c r="DF42" s="586">
        <f>DF43+DF44+DF45</f>
        <v>28882841.14</v>
      </c>
      <c r="DG42" s="585">
        <f>SUM(Table8[[#This Row], [je102]]:Table8[[#This Row], [je104]])</f>
        <v>0</v>
      </c>
      <c r="DH42" s="586">
        <f>DH43+DH44+DH45</f>
        <v>0</v>
      </c>
      <c r="DI42" s="586">
        <f>DI43+DI44+DI45</f>
        <v>0</v>
      </c>
      <c r="DJ42" s="586">
        <f>DJ43+DJ44+DJ45</f>
        <v>0</v>
      </c>
      <c r="DK42" s="585">
        <f>SUM(Table8[[#This Row], [je106]]:Table8[[#This Row], [je110]])</f>
        <v>0</v>
      </c>
      <c r="DL42" s="586">
        <f>DL43+DL44+DL45</f>
        <v>0</v>
      </c>
      <c r="DM42" s="586">
        <f>DM43+DM44+DM45</f>
        <v>0</v>
      </c>
      <c r="DN42" s="586">
        <f>DN43+DN44+DN45</f>
        <v>0</v>
      </c>
      <c r="DO42" s="586">
        <f>DO43+DO44+DO45</f>
        <v>0</v>
      </c>
      <c r="DP42" s="587">
        <f>DP43+DP44+DP45</f>
        <v>0</v>
      </c>
    </row>
    <row customHeight="1" ht="22.5">
      <c r="A43" s="588" t="s">
        <v>330</v>
      </c>
      <c r="B43" s="590"/>
      <c r="C43" s="590"/>
      <c r="D43" s="648" t="s">
        <v>619</v>
      </c>
      <c r="E43" s="648" t="s">
        <v>620</v>
      </c>
      <c r="F43" s="648" t="s">
        <v>502</v>
      </c>
      <c r="G43" s="648" t="s">
        <v>621</v>
      </c>
      <c r="H43" s="648" t="s">
        <v>622</v>
      </c>
      <c r="I43" s="649" t="s">
        <v>505</v>
      </c>
      <c r="J43" s="679" t="s">
        <v>22</v>
      </c>
      <c r="K43" s="585">
        <f>Table8[[#This Row], [je2]]+Table8[[#This Row], [je16]]+Table8[[#This Row], [je44]]+Table8[[#This Row], [je57]]+Table8[[#This Row], [je62]]+Table8[[#This Row], [je75]]+Table8[[#This Row], [je92]]+Table8[[#This Row], [je95]]+Table8[[#This Row], [je101]]+Table8[[#This Row], [je105]]</f>
        <v>4432841.14</v>
      </c>
      <c r="L43" s="585">
        <f>SUM(Table8[[#This Row], [je3]]:Table8[[#This Row], [je15]])</f>
        <v>0</v>
      </c>
      <c r="M43" s="591">
        <v>0</v>
      </c>
      <c r="N43" s="591">
        <v>0</v>
      </c>
      <c r="O43" s="591">
        <v>0</v>
      </c>
      <c r="P43" s="591">
        <v>0</v>
      </c>
      <c r="Q43" s="591">
        <v>0</v>
      </c>
      <c r="R43" s="591">
        <v>0</v>
      </c>
      <c r="S43" s="591">
        <v>0</v>
      </c>
      <c r="T43" s="591">
        <v>0</v>
      </c>
      <c r="U43" s="591">
        <v>0</v>
      </c>
      <c r="V43" s="591">
        <v>0</v>
      </c>
      <c r="W43" s="591">
        <v>0</v>
      </c>
      <c r="X43" s="591">
        <v>0</v>
      </c>
      <c r="Y43" s="591">
        <v>0</v>
      </c>
      <c r="Z43" s="585">
        <f>SUM(Table8[[#This Row], [je17]]:Table8[[#This Row], [je43]])</f>
        <v>0</v>
      </c>
      <c r="AA43" s="591">
        <v>0</v>
      </c>
      <c r="AB43" s="591">
        <v>0</v>
      </c>
      <c r="AC43" s="591">
        <v>0</v>
      </c>
      <c r="AD43" s="591">
        <v>0</v>
      </c>
      <c r="AE43" s="591">
        <v>0</v>
      </c>
      <c r="AF43" s="591">
        <v>0</v>
      </c>
      <c r="AG43" s="591">
        <v>0</v>
      </c>
      <c r="AH43" s="591">
        <v>0</v>
      </c>
      <c r="AI43" s="591">
        <v>0</v>
      </c>
      <c r="AJ43" s="591">
        <v>0</v>
      </c>
      <c r="AK43" s="591">
        <v>0</v>
      </c>
      <c r="AL43" s="591">
        <v>0</v>
      </c>
      <c r="AM43" s="591">
        <v>0</v>
      </c>
      <c r="AN43" s="591">
        <v>0</v>
      </c>
      <c r="AO43" s="591">
        <v>0</v>
      </c>
      <c r="AP43" s="591">
        <v>0</v>
      </c>
      <c r="AQ43" s="591">
        <v>0</v>
      </c>
      <c r="AR43" s="591">
        <v>0</v>
      </c>
      <c r="AS43" s="591">
        <v>0</v>
      </c>
      <c r="AT43" s="591">
        <v>0</v>
      </c>
      <c r="AU43" s="591">
        <v>0</v>
      </c>
      <c r="AV43" s="591">
        <v>0</v>
      </c>
      <c r="AW43" s="591">
        <v>0</v>
      </c>
      <c r="AX43" s="591">
        <v>0</v>
      </c>
      <c r="AY43" s="591">
        <v>0</v>
      </c>
      <c r="AZ43" s="591">
        <v>0</v>
      </c>
      <c r="BA43" s="591">
        <v>0</v>
      </c>
      <c r="BB43" s="585">
        <f>SUM(Table8[[#This Row], [je45]]:Table8[[#This Row], [je56]])</f>
        <v>0</v>
      </c>
      <c r="BC43" s="591">
        <v>0</v>
      </c>
      <c r="BD43" s="591">
        <v>0</v>
      </c>
      <c r="BE43" s="591">
        <v>0</v>
      </c>
      <c r="BF43" s="591">
        <v>0</v>
      </c>
      <c r="BG43" s="591">
        <v>0</v>
      </c>
      <c r="BH43" s="591">
        <v>0</v>
      </c>
      <c r="BI43" s="591">
        <v>0</v>
      </c>
      <c r="BJ43" s="591">
        <v>0</v>
      </c>
      <c r="BK43" s="591">
        <v>0</v>
      </c>
      <c r="BL43" s="591">
        <v>0</v>
      </c>
      <c r="BM43" s="591">
        <v>0</v>
      </c>
      <c r="BN43" s="591">
        <v>0</v>
      </c>
      <c r="BO43" s="585">
        <f>SUM(Table8[[#This Row], [je58]]:Table8[[#This Row], [je61]])</f>
        <v>0</v>
      </c>
      <c r="BP43" s="591">
        <v>0</v>
      </c>
      <c r="BQ43" s="591">
        <v>0</v>
      </c>
      <c r="BR43" s="591">
        <v>0</v>
      </c>
      <c r="BS43" s="591">
        <v>0</v>
      </c>
      <c r="BT43" s="585">
        <f>SUM(Table8[[#This Row], [je63]]:Table8[[#This Row], [je74]])</f>
        <v>0</v>
      </c>
      <c r="BU43" s="591">
        <v>0</v>
      </c>
      <c r="BV43" s="591">
        <v>0</v>
      </c>
      <c r="BW43" s="591">
        <v>0</v>
      </c>
      <c r="BX43" s="591">
        <v>0</v>
      </c>
      <c r="BY43" s="591">
        <v>0</v>
      </c>
      <c r="BZ43" s="591">
        <v>0</v>
      </c>
      <c r="CA43" s="591">
        <v>0</v>
      </c>
      <c r="CB43" s="591">
        <v>0</v>
      </c>
      <c r="CC43" s="591">
        <v>0</v>
      </c>
      <c r="CD43" s="591">
        <v>0</v>
      </c>
      <c r="CE43" s="591">
        <v>0</v>
      </c>
      <c r="CF43" s="591">
        <v>0</v>
      </c>
      <c r="CG43" s="585">
        <f>SUM(Table8[[#This Row], [je76]]:Table8[[#This Row], [je91]])</f>
        <v>0</v>
      </c>
      <c r="CH43" s="591">
        <v>0</v>
      </c>
      <c r="CI43" s="591">
        <v>0</v>
      </c>
      <c r="CJ43" s="591">
        <v>0</v>
      </c>
      <c r="CK43" s="591">
        <v>0</v>
      </c>
      <c r="CL43" s="591">
        <v>0</v>
      </c>
      <c r="CM43" s="591">
        <v>0</v>
      </c>
      <c r="CN43" s="591">
        <v>0</v>
      </c>
      <c r="CO43" s="591">
        <v>0</v>
      </c>
      <c r="CP43" s="591">
        <v>0</v>
      </c>
      <c r="CQ43" s="591">
        <v>0</v>
      </c>
      <c r="CR43" s="591">
        <v>0</v>
      </c>
      <c r="CS43" s="591">
        <v>0</v>
      </c>
      <c r="CT43" s="591">
        <v>0</v>
      </c>
      <c r="CU43" s="591">
        <v>0</v>
      </c>
      <c r="CV43" s="591">
        <v>0</v>
      </c>
      <c r="CW43" s="591">
        <v>0</v>
      </c>
      <c r="CX43" s="585">
        <f>SUM(Table8[[#This Row], [je93]]:Table8[[#This Row], [je94]])</f>
        <v>0</v>
      </c>
      <c r="CY43" s="591">
        <v>0</v>
      </c>
      <c r="CZ43" s="591">
        <v>0</v>
      </c>
      <c r="DA43" s="585">
        <f>SUM(Table8[[#This Row], [je96]]:Table8[[#This Row], [je100]])</f>
        <v>4432841.14</v>
      </c>
      <c r="DB43" s="591">
        <v>0</v>
      </c>
      <c r="DC43" s="591">
        <v>0</v>
      </c>
      <c r="DD43" s="591">
        <v>0</v>
      </c>
      <c r="DE43" s="591">
        <v>0</v>
      </c>
      <c r="DF43" s="591">
        <v>4432841.14</v>
      </c>
      <c r="DG43" s="585">
        <f>SUM(Table8[[#This Row], [je102]]:Table8[[#This Row], [je104]])</f>
        <v>0</v>
      </c>
      <c r="DH43" s="591">
        <v>0</v>
      </c>
      <c r="DI43" s="591">
        <v>0</v>
      </c>
      <c r="DJ43" s="591">
        <v>0</v>
      </c>
      <c r="DK43" s="585">
        <f>SUM(Table8[[#This Row], [je106]]:Table8[[#This Row], [je110]])</f>
        <v>0</v>
      </c>
      <c r="DL43" s="591">
        <v>0</v>
      </c>
      <c r="DM43" s="591">
        <v>0</v>
      </c>
      <c r="DN43" s="591">
        <v>0</v>
      </c>
      <c r="DO43" s="591">
        <v>0</v>
      </c>
      <c r="DP43" s="593">
        <v>0</v>
      </c>
    </row>
    <row customHeight="1" ht="22.5">
      <c r="A44" s="588" t="s">
        <v>330</v>
      </c>
      <c r="B44" s="590"/>
      <c r="C44" s="590"/>
      <c r="D44" s="648" t="s">
        <v>627</v>
      </c>
      <c r="E44" s="648" t="s">
        <v>628</v>
      </c>
      <c r="F44" s="648" t="s">
        <v>502</v>
      </c>
      <c r="G44" s="648" t="s">
        <v>538</v>
      </c>
      <c r="H44" s="648" t="s">
        <v>539</v>
      </c>
      <c r="I44" s="649" t="s">
        <v>505</v>
      </c>
      <c r="J44" s="679" t="s">
        <v>22</v>
      </c>
      <c r="K44" s="585">
        <f>Table8[[#This Row], [je2]]+Table8[[#This Row], [je16]]+Table8[[#This Row], [je44]]+Table8[[#This Row], [je57]]+Table8[[#This Row], [je62]]+Table8[[#This Row], [je75]]+Table8[[#This Row], [je92]]+Table8[[#This Row], [je95]]+Table8[[#This Row], [je101]]+Table8[[#This Row], [je105]]</f>
        <v>1300000</v>
      </c>
      <c r="L44" s="585">
        <f>SUM(Table8[[#This Row], [je3]]:Table8[[#This Row], [je15]])</f>
        <v>0</v>
      </c>
      <c r="M44" s="591">
        <v>0</v>
      </c>
      <c r="N44" s="591">
        <v>0</v>
      </c>
      <c r="O44" s="591">
        <v>0</v>
      </c>
      <c r="P44" s="591">
        <v>0</v>
      </c>
      <c r="Q44" s="591">
        <v>0</v>
      </c>
      <c r="R44" s="591">
        <v>0</v>
      </c>
      <c r="S44" s="591">
        <v>0</v>
      </c>
      <c r="T44" s="591">
        <v>0</v>
      </c>
      <c r="U44" s="591">
        <v>0</v>
      </c>
      <c r="V44" s="591">
        <v>0</v>
      </c>
      <c r="W44" s="591">
        <v>0</v>
      </c>
      <c r="X44" s="591">
        <v>0</v>
      </c>
      <c r="Y44" s="591">
        <v>0</v>
      </c>
      <c r="Z44" s="585">
        <f>SUM(Table8[[#This Row], [je17]]:Table8[[#This Row], [je43]])</f>
        <v>0</v>
      </c>
      <c r="AA44" s="591">
        <v>0</v>
      </c>
      <c r="AB44" s="591">
        <v>0</v>
      </c>
      <c r="AC44" s="591">
        <v>0</v>
      </c>
      <c r="AD44" s="591">
        <v>0</v>
      </c>
      <c r="AE44" s="591">
        <v>0</v>
      </c>
      <c r="AF44" s="591">
        <v>0</v>
      </c>
      <c r="AG44" s="591">
        <v>0</v>
      </c>
      <c r="AH44" s="591">
        <v>0</v>
      </c>
      <c r="AI44" s="591">
        <v>0</v>
      </c>
      <c r="AJ44" s="591">
        <v>0</v>
      </c>
      <c r="AK44" s="591">
        <v>0</v>
      </c>
      <c r="AL44" s="591">
        <v>0</v>
      </c>
      <c r="AM44" s="591">
        <v>0</v>
      </c>
      <c r="AN44" s="591">
        <v>0</v>
      </c>
      <c r="AO44" s="591">
        <v>0</v>
      </c>
      <c r="AP44" s="591">
        <v>0</v>
      </c>
      <c r="AQ44" s="591">
        <v>0</v>
      </c>
      <c r="AR44" s="591">
        <v>0</v>
      </c>
      <c r="AS44" s="591">
        <v>0</v>
      </c>
      <c r="AT44" s="591">
        <v>0</v>
      </c>
      <c r="AU44" s="591">
        <v>0</v>
      </c>
      <c r="AV44" s="591">
        <v>0</v>
      </c>
      <c r="AW44" s="591">
        <v>0</v>
      </c>
      <c r="AX44" s="591">
        <v>0</v>
      </c>
      <c r="AY44" s="591">
        <v>0</v>
      </c>
      <c r="AZ44" s="591">
        <v>0</v>
      </c>
      <c r="BA44" s="591">
        <v>0</v>
      </c>
      <c r="BB44" s="585">
        <f>SUM(Table8[[#This Row], [je45]]:Table8[[#This Row], [je56]])</f>
        <v>0</v>
      </c>
      <c r="BC44" s="591">
        <v>0</v>
      </c>
      <c r="BD44" s="591">
        <v>0</v>
      </c>
      <c r="BE44" s="591">
        <v>0</v>
      </c>
      <c r="BF44" s="591">
        <v>0</v>
      </c>
      <c r="BG44" s="591">
        <v>0</v>
      </c>
      <c r="BH44" s="591">
        <v>0</v>
      </c>
      <c r="BI44" s="591">
        <v>0</v>
      </c>
      <c r="BJ44" s="591">
        <v>0</v>
      </c>
      <c r="BK44" s="591">
        <v>0</v>
      </c>
      <c r="BL44" s="591">
        <v>0</v>
      </c>
      <c r="BM44" s="591">
        <v>0</v>
      </c>
      <c r="BN44" s="591">
        <v>0</v>
      </c>
      <c r="BO44" s="585">
        <f>SUM(Table8[[#This Row], [je58]]:Table8[[#This Row], [je61]])</f>
        <v>0</v>
      </c>
      <c r="BP44" s="591">
        <v>0</v>
      </c>
      <c r="BQ44" s="591">
        <v>0</v>
      </c>
      <c r="BR44" s="591">
        <v>0</v>
      </c>
      <c r="BS44" s="591">
        <v>0</v>
      </c>
      <c r="BT44" s="585">
        <f>SUM(Table8[[#This Row], [je63]]:Table8[[#This Row], [je74]])</f>
        <v>0</v>
      </c>
      <c r="BU44" s="591">
        <v>0</v>
      </c>
      <c r="BV44" s="591">
        <v>0</v>
      </c>
      <c r="BW44" s="591">
        <v>0</v>
      </c>
      <c r="BX44" s="591">
        <v>0</v>
      </c>
      <c r="BY44" s="591">
        <v>0</v>
      </c>
      <c r="BZ44" s="591">
        <v>0</v>
      </c>
      <c r="CA44" s="591">
        <v>0</v>
      </c>
      <c r="CB44" s="591">
        <v>0</v>
      </c>
      <c r="CC44" s="591">
        <v>0</v>
      </c>
      <c r="CD44" s="591">
        <v>0</v>
      </c>
      <c r="CE44" s="591">
        <v>0</v>
      </c>
      <c r="CF44" s="591">
        <v>0</v>
      </c>
      <c r="CG44" s="585">
        <f>SUM(Table8[[#This Row], [je76]]:Table8[[#This Row], [je91]])</f>
        <v>0</v>
      </c>
      <c r="CH44" s="591">
        <v>0</v>
      </c>
      <c r="CI44" s="591">
        <v>0</v>
      </c>
      <c r="CJ44" s="591">
        <v>0</v>
      </c>
      <c r="CK44" s="591">
        <v>0</v>
      </c>
      <c r="CL44" s="591">
        <v>0</v>
      </c>
      <c r="CM44" s="591">
        <v>0</v>
      </c>
      <c r="CN44" s="591">
        <v>0</v>
      </c>
      <c r="CO44" s="591">
        <v>0</v>
      </c>
      <c r="CP44" s="591">
        <v>0</v>
      </c>
      <c r="CQ44" s="591">
        <v>0</v>
      </c>
      <c r="CR44" s="591">
        <v>0</v>
      </c>
      <c r="CS44" s="591">
        <v>0</v>
      </c>
      <c r="CT44" s="591">
        <v>0</v>
      </c>
      <c r="CU44" s="591">
        <v>0</v>
      </c>
      <c r="CV44" s="591">
        <v>0</v>
      </c>
      <c r="CW44" s="591">
        <v>0</v>
      </c>
      <c r="CX44" s="585">
        <f>SUM(Table8[[#This Row], [je93]]:Table8[[#This Row], [je94]])</f>
        <v>0</v>
      </c>
      <c r="CY44" s="591">
        <v>0</v>
      </c>
      <c r="CZ44" s="591">
        <v>0</v>
      </c>
      <c r="DA44" s="585">
        <f>SUM(Table8[[#This Row], [je96]]:Table8[[#This Row], [je100]])</f>
        <v>1300000</v>
      </c>
      <c r="DB44" s="591">
        <v>0</v>
      </c>
      <c r="DC44" s="591">
        <v>0</v>
      </c>
      <c r="DD44" s="591">
        <v>0</v>
      </c>
      <c r="DE44" s="591">
        <v>0</v>
      </c>
      <c r="DF44" s="591">
        <v>1300000</v>
      </c>
      <c r="DG44" s="585">
        <f>SUM(Table8[[#This Row], [je102]]:Table8[[#This Row], [je104]])</f>
        <v>0</v>
      </c>
      <c r="DH44" s="591">
        <v>0</v>
      </c>
      <c r="DI44" s="591">
        <v>0</v>
      </c>
      <c r="DJ44" s="591">
        <v>0</v>
      </c>
      <c r="DK44" s="585">
        <f>SUM(Table8[[#This Row], [je106]]:Table8[[#This Row], [je110]])</f>
        <v>0</v>
      </c>
      <c r="DL44" s="591">
        <v>0</v>
      </c>
      <c r="DM44" s="591">
        <v>0</v>
      </c>
      <c r="DN44" s="591">
        <v>0</v>
      </c>
      <c r="DO44" s="591">
        <v>0</v>
      </c>
      <c r="DP44" s="593">
        <v>0</v>
      </c>
    </row>
    <row customHeight="1" ht="22.5">
      <c r="A45" s="588" t="s">
        <v>330</v>
      </c>
      <c r="B45" s="590"/>
      <c r="C45" s="590"/>
      <c r="D45" s="648" t="s">
        <v>623</v>
      </c>
      <c r="E45" s="648" t="s">
        <v>624</v>
      </c>
      <c r="F45" s="648" t="s">
        <v>502</v>
      </c>
      <c r="G45" s="648" t="s">
        <v>625</v>
      </c>
      <c r="H45" s="648" t="s">
        <v>626</v>
      </c>
      <c r="I45" s="649" t="s">
        <v>505</v>
      </c>
      <c r="J45" s="679" t="s">
        <v>22</v>
      </c>
      <c r="K45" s="585">
        <f>Table8[[#This Row], [je2]]+Table8[[#This Row], [je16]]+Table8[[#This Row], [je44]]+Table8[[#This Row], [je57]]+Table8[[#This Row], [je62]]+Table8[[#This Row], [je75]]+Table8[[#This Row], [je92]]+Table8[[#This Row], [je95]]+Table8[[#This Row], [je101]]+Table8[[#This Row], [je105]]</f>
        <v>23150000</v>
      </c>
      <c r="L45" s="585">
        <f>SUM(Table8[[#This Row], [je3]]:Table8[[#This Row], [je15]])</f>
        <v>0</v>
      </c>
      <c r="M45" s="591">
        <v>0</v>
      </c>
      <c r="N45" s="591">
        <v>0</v>
      </c>
      <c r="O45" s="591">
        <v>0</v>
      </c>
      <c r="P45" s="591">
        <v>0</v>
      </c>
      <c r="Q45" s="591">
        <v>0</v>
      </c>
      <c r="R45" s="591">
        <v>0</v>
      </c>
      <c r="S45" s="591">
        <v>0</v>
      </c>
      <c r="T45" s="591">
        <v>0</v>
      </c>
      <c r="U45" s="591">
        <v>0</v>
      </c>
      <c r="V45" s="591">
        <v>0</v>
      </c>
      <c r="W45" s="591">
        <v>0</v>
      </c>
      <c r="X45" s="591">
        <v>0</v>
      </c>
      <c r="Y45" s="591">
        <v>0</v>
      </c>
      <c r="Z45" s="585">
        <f>SUM(Table8[[#This Row], [je17]]:Table8[[#This Row], [je43]])</f>
        <v>0</v>
      </c>
      <c r="AA45" s="591">
        <v>0</v>
      </c>
      <c r="AB45" s="591">
        <v>0</v>
      </c>
      <c r="AC45" s="591">
        <v>0</v>
      </c>
      <c r="AD45" s="591">
        <v>0</v>
      </c>
      <c r="AE45" s="591">
        <v>0</v>
      </c>
      <c r="AF45" s="591">
        <v>0</v>
      </c>
      <c r="AG45" s="591">
        <v>0</v>
      </c>
      <c r="AH45" s="591">
        <v>0</v>
      </c>
      <c r="AI45" s="591">
        <v>0</v>
      </c>
      <c r="AJ45" s="591">
        <v>0</v>
      </c>
      <c r="AK45" s="591">
        <v>0</v>
      </c>
      <c r="AL45" s="591">
        <v>0</v>
      </c>
      <c r="AM45" s="591">
        <v>0</v>
      </c>
      <c r="AN45" s="591">
        <v>0</v>
      </c>
      <c r="AO45" s="591">
        <v>0</v>
      </c>
      <c r="AP45" s="591">
        <v>0</v>
      </c>
      <c r="AQ45" s="591">
        <v>0</v>
      </c>
      <c r="AR45" s="591">
        <v>0</v>
      </c>
      <c r="AS45" s="591">
        <v>0</v>
      </c>
      <c r="AT45" s="591">
        <v>0</v>
      </c>
      <c r="AU45" s="591">
        <v>0</v>
      </c>
      <c r="AV45" s="591">
        <v>0</v>
      </c>
      <c r="AW45" s="591">
        <v>0</v>
      </c>
      <c r="AX45" s="591">
        <v>0</v>
      </c>
      <c r="AY45" s="591">
        <v>0</v>
      </c>
      <c r="AZ45" s="591">
        <v>0</v>
      </c>
      <c r="BA45" s="591">
        <v>0</v>
      </c>
      <c r="BB45" s="585">
        <f>SUM(Table8[[#This Row], [je45]]:Table8[[#This Row], [je56]])</f>
        <v>0</v>
      </c>
      <c r="BC45" s="591">
        <v>0</v>
      </c>
      <c r="BD45" s="591">
        <v>0</v>
      </c>
      <c r="BE45" s="591">
        <v>0</v>
      </c>
      <c r="BF45" s="591">
        <v>0</v>
      </c>
      <c r="BG45" s="591">
        <v>0</v>
      </c>
      <c r="BH45" s="591">
        <v>0</v>
      </c>
      <c r="BI45" s="591">
        <v>0</v>
      </c>
      <c r="BJ45" s="591">
        <v>0</v>
      </c>
      <c r="BK45" s="591">
        <v>0</v>
      </c>
      <c r="BL45" s="591">
        <v>0</v>
      </c>
      <c r="BM45" s="591">
        <v>0</v>
      </c>
      <c r="BN45" s="591">
        <v>0</v>
      </c>
      <c r="BO45" s="585">
        <f>SUM(Table8[[#This Row], [je58]]:Table8[[#This Row], [je61]])</f>
        <v>0</v>
      </c>
      <c r="BP45" s="591">
        <v>0</v>
      </c>
      <c r="BQ45" s="591">
        <v>0</v>
      </c>
      <c r="BR45" s="591">
        <v>0</v>
      </c>
      <c r="BS45" s="591">
        <v>0</v>
      </c>
      <c r="BT45" s="585">
        <f>SUM(Table8[[#This Row], [je63]]:Table8[[#This Row], [je74]])</f>
        <v>0</v>
      </c>
      <c r="BU45" s="591">
        <v>0</v>
      </c>
      <c r="BV45" s="591">
        <v>0</v>
      </c>
      <c r="BW45" s="591">
        <v>0</v>
      </c>
      <c r="BX45" s="591">
        <v>0</v>
      </c>
      <c r="BY45" s="591">
        <v>0</v>
      </c>
      <c r="BZ45" s="591">
        <v>0</v>
      </c>
      <c r="CA45" s="591">
        <v>0</v>
      </c>
      <c r="CB45" s="591">
        <v>0</v>
      </c>
      <c r="CC45" s="591">
        <v>0</v>
      </c>
      <c r="CD45" s="591">
        <v>0</v>
      </c>
      <c r="CE45" s="591">
        <v>0</v>
      </c>
      <c r="CF45" s="591">
        <v>0</v>
      </c>
      <c r="CG45" s="585">
        <f>SUM(Table8[[#This Row], [je76]]:Table8[[#This Row], [je91]])</f>
        <v>0</v>
      </c>
      <c r="CH45" s="591">
        <v>0</v>
      </c>
      <c r="CI45" s="591">
        <v>0</v>
      </c>
      <c r="CJ45" s="591">
        <v>0</v>
      </c>
      <c r="CK45" s="591">
        <v>0</v>
      </c>
      <c r="CL45" s="591">
        <v>0</v>
      </c>
      <c r="CM45" s="591">
        <v>0</v>
      </c>
      <c r="CN45" s="591">
        <v>0</v>
      </c>
      <c r="CO45" s="591">
        <v>0</v>
      </c>
      <c r="CP45" s="591">
        <v>0</v>
      </c>
      <c r="CQ45" s="591">
        <v>0</v>
      </c>
      <c r="CR45" s="591">
        <v>0</v>
      </c>
      <c r="CS45" s="591">
        <v>0</v>
      </c>
      <c r="CT45" s="591">
        <v>0</v>
      </c>
      <c r="CU45" s="591">
        <v>0</v>
      </c>
      <c r="CV45" s="591">
        <v>0</v>
      </c>
      <c r="CW45" s="591">
        <v>0</v>
      </c>
      <c r="CX45" s="585">
        <f>SUM(Table8[[#This Row], [je93]]:Table8[[#This Row], [je94]])</f>
        <v>0</v>
      </c>
      <c r="CY45" s="591">
        <v>0</v>
      </c>
      <c r="CZ45" s="591">
        <v>0</v>
      </c>
      <c r="DA45" s="585">
        <f>SUM(Table8[[#This Row], [je96]]:Table8[[#This Row], [je100]])</f>
        <v>23150000</v>
      </c>
      <c r="DB45" s="591">
        <v>0</v>
      </c>
      <c r="DC45" s="591">
        <v>0</v>
      </c>
      <c r="DD45" s="591">
        <v>0</v>
      </c>
      <c r="DE45" s="591">
        <v>0</v>
      </c>
      <c r="DF45" s="591">
        <v>23150000</v>
      </c>
      <c r="DG45" s="585">
        <f>SUM(Table8[[#This Row], [je102]]:Table8[[#This Row], [je104]])</f>
        <v>0</v>
      </c>
      <c r="DH45" s="591">
        <v>0</v>
      </c>
      <c r="DI45" s="591">
        <v>0</v>
      </c>
      <c r="DJ45" s="591">
        <v>0</v>
      </c>
      <c r="DK45" s="585">
        <f>SUM(Table8[[#This Row], [je106]]:Table8[[#This Row], [je110]])</f>
        <v>0</v>
      </c>
      <c r="DL45" s="591">
        <v>0</v>
      </c>
      <c r="DM45" s="591">
        <v>0</v>
      </c>
      <c r="DN45" s="591">
        <v>0</v>
      </c>
      <c r="DO45" s="591">
        <v>0</v>
      </c>
      <c r="DP45" s="593">
        <v>0</v>
      </c>
    </row>
  </sheetData>
  <mergeCells count="15">
    <mergeCell ref="A1:AT1"/>
    <mergeCell ref="A4:J4"/>
    <mergeCell ref="L4:Y4"/>
    <mergeCell ref="Z4:BA4"/>
    <mergeCell ref="BB4:BN4"/>
    <mergeCell ref="BO4:BS4"/>
    <mergeCell ref="BT4:CF4"/>
    <mergeCell ref="CG4:CW4"/>
    <mergeCell ref="CX4:CZ4"/>
    <mergeCell ref="DA4:DF4"/>
    <mergeCell ref="DG4:DJ4"/>
    <mergeCell ref="DK4:DP4"/>
    <mergeCell ref="K4:K5"/>
    <mergeCell ref="A5:C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6F10A-940C-67B9-3388-E637357E9546}" mc:Ignorable="x14ac xr xr2 xr3">
  <sheetPr>
    <pageSetUpPr fitToPage="1"/>
  </sheetPr>
  <dimension ref="A1:T15"/>
  <sheetViews>
    <sheetView showGridLines="0" workbookViewId="0">
      <pane xSplit="4" ySplit="8" topLeftCell="E9" activePane="bottomRight" state="frozen"/>
      <selection pane="bottomLeft" activeCell="A9" sqref="A9"/>
      <selection pane="topRight" activeCell="E1" sqref="E1"/>
      <selection pane="bottomRight" activeCell="A1" sqref="A1:T1"/>
    </sheetView>
  </sheetViews>
  <sheetFormatPr defaultColWidth="9.00390625" customHeight="1" defaultRowHeight="14.25"/>
  <cols>
    <col min="1" max="3" style="58" width="3.50390625" customWidth="1"/>
    <col min="4" max="4" style="58" width="27.50390625" customWidth="1"/>
    <col min="5" max="9" style="58" width="18.75390625" customWidth="1"/>
    <col min="10" max="10" style="191" width="18.75390625" customWidth="1"/>
    <col min="11" max="20" style="58" width="18.75390625" customWidth="1"/>
  </cols>
  <sheetData>
    <row s="675" customFormat="1" customHeight="1" ht="21">
      <c r="A1" s="616" t="s">
        <v>669</v>
      </c>
      <c r="B1" s="616"/>
      <c r="C1" s="616"/>
      <c r="D1" s="616"/>
      <c r="E1" s="616"/>
      <c r="F1" s="616"/>
      <c r="G1" s="616"/>
      <c r="H1" s="616"/>
      <c r="I1" s="616"/>
      <c r="J1" s="616"/>
      <c r="K1" s="616"/>
      <c r="L1" s="616"/>
      <c r="M1" s="616"/>
      <c r="N1" s="616"/>
      <c r="O1" s="616"/>
      <c r="P1" s="616"/>
      <c r="Q1" s="616"/>
      <c r="R1" s="616"/>
      <c r="S1" s="616"/>
      <c r="T1" s="616"/>
    </row>
    <row s="618" customFormat="1" customHeight="1" ht="18">
      <c r="A2" s="625"/>
      <c r="B2" s="625"/>
      <c r="C2" s="625"/>
      <c r="D2" s="625"/>
      <c r="E2" s="594" t="s">
        <v>670</v>
      </c>
      <c r="F2" s="594"/>
      <c r="G2" s="594"/>
      <c r="H2" s="594"/>
      <c r="I2" s="594"/>
      <c r="J2" s="594"/>
      <c r="K2" s="594"/>
      <c r="L2" s="594"/>
      <c r="M2" s="594"/>
      <c r="N2" s="594"/>
      <c r="O2" s="594"/>
      <c r="P2" s="594"/>
      <c r="Q2" s="594"/>
      <c r="R2" s="594"/>
      <c r="S2" s="594"/>
      <c r="T2" s="594"/>
    </row>
    <row s="618" customFormat="1" customHeight="1" ht="18">
      <c r="A3" s="620" t="s">
        <v>68</v>
      </c>
      <c r="B3" s="676"/>
      <c r="C3" s="676"/>
      <c r="D3" s="676"/>
      <c r="E3" s="624"/>
      <c r="F3" s="677"/>
      <c r="G3" s="677"/>
      <c r="H3" s="677"/>
      <c r="I3" s="677"/>
      <c r="J3" s="677"/>
      <c r="K3" s="677"/>
      <c r="L3" s="677"/>
      <c r="M3" s="677"/>
      <c r="N3" s="677"/>
      <c r="O3" s="677"/>
      <c r="P3" s="677"/>
      <c r="Q3" s="677"/>
      <c r="R3" s="677"/>
      <c r="S3" s="677"/>
      <c r="T3" s="677" t="s">
        <v>69</v>
      </c>
    </row>
    <row s="625" customFormat="1" customHeight="1" ht="18">
      <c r="A4" s="595" t="s">
        <v>654</v>
      </c>
      <c r="B4" s="573"/>
      <c r="C4" s="573"/>
      <c r="D4" s="573"/>
      <c r="E4" s="573" t="s">
        <v>192</v>
      </c>
      <c r="F4" s="573"/>
      <c r="G4" s="573"/>
      <c r="H4" s="573" t="s">
        <v>253</v>
      </c>
      <c r="I4" s="573"/>
      <c r="J4" s="573"/>
      <c r="K4" s="573" t="s">
        <v>655</v>
      </c>
      <c r="L4" s="573"/>
      <c r="M4" s="573"/>
      <c r="N4" s="573"/>
      <c r="O4" s="573"/>
      <c r="P4" s="573" t="s">
        <v>194</v>
      </c>
      <c r="Q4" s="573"/>
      <c r="R4" s="573"/>
      <c r="S4" s="573"/>
      <c r="T4" s="596"/>
    </row>
    <row s="625" customFormat="1" customHeight="1" ht="18">
      <c r="A5" s="575" t="s">
        <v>256</v>
      </c>
      <c r="B5" s="576"/>
      <c r="C5" s="576"/>
      <c r="D5" s="576" t="s">
        <v>257</v>
      </c>
      <c r="E5" s="576" t="s">
        <v>258</v>
      </c>
      <c r="F5" s="576" t="s">
        <v>259</v>
      </c>
      <c r="G5" s="576" t="s">
        <v>656</v>
      </c>
      <c r="H5" s="576" t="s">
        <v>258</v>
      </c>
      <c r="I5" s="576" t="s">
        <v>343</v>
      </c>
      <c r="J5" s="633" t="s">
        <v>344</v>
      </c>
      <c r="K5" s="576" t="s">
        <v>258</v>
      </c>
      <c r="L5" s="576" t="s">
        <v>657</v>
      </c>
      <c r="M5" s="576"/>
      <c r="N5" s="576"/>
      <c r="O5" s="576" t="s">
        <v>344</v>
      </c>
      <c r="P5" s="576" t="s">
        <v>258</v>
      </c>
      <c r="Q5" s="576" t="s">
        <v>259</v>
      </c>
      <c r="R5" s="576" t="s">
        <v>260</v>
      </c>
      <c r="S5" s="576"/>
      <c r="T5" s="597"/>
    </row>
    <row s="625" customFormat="1" customHeight="1" ht="36">
      <c r="A6" s="575"/>
      <c r="B6" s="576"/>
      <c r="C6" s="576"/>
      <c r="D6" s="576"/>
      <c r="E6" s="576"/>
      <c r="F6" s="576"/>
      <c r="G6" s="576"/>
      <c r="H6" s="576"/>
      <c r="I6" s="576"/>
      <c r="J6" s="633"/>
      <c r="K6" s="576"/>
      <c r="L6" s="576" t="s">
        <v>204</v>
      </c>
      <c r="M6" s="576" t="s">
        <v>658</v>
      </c>
      <c r="N6" s="576" t="s">
        <v>659</v>
      </c>
      <c r="O6" s="576"/>
      <c r="P6" s="576"/>
      <c r="Q6" s="576"/>
      <c r="R6" s="576" t="s">
        <v>204</v>
      </c>
      <c r="S6" s="576" t="s">
        <v>660</v>
      </c>
      <c r="T6" s="597" t="s">
        <v>661</v>
      </c>
    </row>
    <row s="625" customFormat="1" customHeight="1" ht="22.5">
      <c r="A7" s="575" t="s">
        <v>266</v>
      </c>
      <c r="B7" s="576" t="s">
        <v>267</v>
      </c>
      <c r="C7" s="576" t="s">
        <v>268</v>
      </c>
      <c r="D7" s="576" t="s">
        <v>269</v>
      </c>
      <c r="E7" s="576">
        <v>1</v>
      </c>
      <c r="F7" s="576">
        <v>2</v>
      </c>
      <c r="G7" s="576">
        <v>3</v>
      </c>
      <c r="H7" s="576">
        <v>4</v>
      </c>
      <c r="I7" s="576">
        <v>5</v>
      </c>
      <c r="J7" s="633">
        <v>6</v>
      </c>
      <c r="K7" s="576">
        <v>7</v>
      </c>
      <c r="L7" s="576">
        <v>8</v>
      </c>
      <c r="M7" s="576">
        <v>9</v>
      </c>
      <c r="N7" s="576">
        <v>10</v>
      </c>
      <c r="O7" s="576">
        <v>11</v>
      </c>
      <c r="P7" s="576">
        <v>12</v>
      </c>
      <c r="Q7" s="576">
        <v>13</v>
      </c>
      <c r="R7" s="576">
        <v>14</v>
      </c>
      <c r="S7" s="576">
        <v>15</v>
      </c>
      <c r="T7" s="597">
        <v>16</v>
      </c>
    </row>
    <row s="569" customFormat="1" customHeight="1" ht="22.5">
      <c r="A8" s="582"/>
      <c r="B8" s="584"/>
      <c r="C8" s="584"/>
      <c r="D8" s="584" t="s">
        <v>258</v>
      </c>
      <c r="E8" s="585">
        <f>Table9[[#This Row], [je2]]+Table9[[#This Row], [je3]]</f>
        <v>0</v>
      </c>
      <c r="F8" s="586">
        <f>F9+F13</f>
        <v>0</v>
      </c>
      <c r="G8" s="586">
        <f>G9+G13</f>
        <v>0</v>
      </c>
      <c r="H8" s="585">
        <f>Table9[[#This Row], [je5]]+Table9[[#This Row], [je6]]</f>
        <v>50853744.18</v>
      </c>
      <c r="I8" s="586">
        <f>I9+I13</f>
        <v>0</v>
      </c>
      <c r="J8" s="680">
        <f>J9+J13</f>
        <v>50853744.18</v>
      </c>
      <c r="K8" s="585">
        <f>Table9[[#This Row], [je8]]+Table9[[#This Row], [je11]]</f>
        <v>50853744.18</v>
      </c>
      <c r="L8" s="585">
        <f>Table9[[#This Row], [je9]]+Table9[[#This Row], [je10]]</f>
        <v>0</v>
      </c>
      <c r="M8" s="586">
        <f>M9+M13</f>
        <v>0</v>
      </c>
      <c r="N8" s="586">
        <f>N9+N13</f>
        <v>0</v>
      </c>
      <c r="O8" s="586">
        <f>O9+O13</f>
        <v>50853744.18</v>
      </c>
      <c r="P8" s="585">
        <f>Table9[[#This Row], [je13]]+Table9[[#This Row], [je14]]</f>
        <v>0</v>
      </c>
      <c r="Q8" s="586">
        <f>Table9[[#This Row], [je2]]+Table9[[#This Row], [je5]]-Table9[[#This Row], [je8]]</f>
        <v>0</v>
      </c>
      <c r="R8" s="585">
        <f>Table9[[#This Row], [je15]]+Table9[[#This Row], [je16]]</f>
        <v>0</v>
      </c>
      <c r="S8" s="586">
        <f>S9+S13</f>
        <v>0</v>
      </c>
      <c r="T8" s="587">
        <f>T9+T13</f>
        <v>0</v>
      </c>
    </row>
    <row customHeight="1" ht="22.5">
      <c r="A9" s="582" t="s">
        <v>302</v>
      </c>
      <c r="B9" s="584"/>
      <c r="C9" s="584"/>
      <c r="D9" s="584" t="s">
        <v>303</v>
      </c>
      <c r="E9" s="585">
        <f>Table9[[#This Row], [je2]]+Table9[[#This Row], [je3]]</f>
        <v>0</v>
      </c>
      <c r="F9" s="586">
        <f>F10</f>
        <v>0</v>
      </c>
      <c r="G9" s="586">
        <f>G10</f>
        <v>0</v>
      </c>
      <c r="H9" s="585">
        <f>Table9[[#This Row], [je5]]+Table9[[#This Row], [je6]]</f>
        <v>40232415.65</v>
      </c>
      <c r="I9" s="586">
        <f>I10</f>
        <v>0</v>
      </c>
      <c r="J9" s="680">
        <f>J10</f>
        <v>40232415.65</v>
      </c>
      <c r="K9" s="585">
        <f>Table9[[#This Row], [je8]]+Table9[[#This Row], [je11]]</f>
        <v>40232415.65</v>
      </c>
      <c r="L9" s="585">
        <f>Table9[[#This Row], [je9]]+Table9[[#This Row], [je10]]</f>
        <v>0</v>
      </c>
      <c r="M9" s="586">
        <f>M10</f>
        <v>0</v>
      </c>
      <c r="N9" s="586">
        <f>N10</f>
        <v>0</v>
      </c>
      <c r="O9" s="586">
        <f>O10</f>
        <v>40232415.65</v>
      </c>
      <c r="P9" s="585">
        <f>Table9[[#This Row], [je13]]+Table9[[#This Row], [je14]]</f>
        <v>0</v>
      </c>
      <c r="Q9" s="586">
        <f>Table9[[#This Row], [je2]]+Table9[[#This Row], [je5]]-Table9[[#This Row], [je8]]</f>
        <v>0</v>
      </c>
      <c r="R9" s="585">
        <f>Table9[[#This Row], [je15]]+Table9[[#This Row], [je16]]</f>
        <v>0</v>
      </c>
      <c r="S9" s="586">
        <f>S10</f>
        <v>0</v>
      </c>
      <c r="T9" s="587">
        <f>T10</f>
        <v>0</v>
      </c>
    </row>
    <row customHeight="1" ht="22.5">
      <c r="A10" s="582" t="s">
        <v>304</v>
      </c>
      <c r="B10" s="584"/>
      <c r="C10" s="584"/>
      <c r="D10" s="584" t="s">
        <v>305</v>
      </c>
      <c r="E10" s="585">
        <f>Table9[[#This Row], [je2]]+Table9[[#This Row], [je3]]</f>
        <v>0</v>
      </c>
      <c r="F10" s="586">
        <f>F11+F12</f>
        <v>0</v>
      </c>
      <c r="G10" s="586">
        <f>G11+G12</f>
        <v>0</v>
      </c>
      <c r="H10" s="585">
        <f>Table9[[#This Row], [je5]]+Table9[[#This Row], [je6]]</f>
        <v>40232415.65</v>
      </c>
      <c r="I10" s="586">
        <f>I11+I12</f>
        <v>0</v>
      </c>
      <c r="J10" s="680">
        <f>J11+J12</f>
        <v>40232415.65</v>
      </c>
      <c r="K10" s="585">
        <f>Table9[[#This Row], [je8]]+Table9[[#This Row], [je11]]</f>
        <v>40232415.65</v>
      </c>
      <c r="L10" s="585">
        <f>Table9[[#This Row], [je9]]+Table9[[#This Row], [je10]]</f>
        <v>0</v>
      </c>
      <c r="M10" s="586">
        <f>M11+M12</f>
        <v>0</v>
      </c>
      <c r="N10" s="586">
        <f>N11+N12</f>
        <v>0</v>
      </c>
      <c r="O10" s="586">
        <f>O11+O12</f>
        <v>40232415.65</v>
      </c>
      <c r="P10" s="585">
        <f>Table9[[#This Row], [je13]]+Table9[[#This Row], [je14]]</f>
        <v>0</v>
      </c>
      <c r="Q10" s="586">
        <f>Table9[[#This Row], [je2]]+Table9[[#This Row], [je5]]-Table9[[#This Row], [je8]]</f>
        <v>0</v>
      </c>
      <c r="R10" s="585">
        <f>Table9[[#This Row], [je15]]+Table9[[#This Row], [je16]]</f>
        <v>0</v>
      </c>
      <c r="S10" s="586">
        <f>S11+S12</f>
        <v>0</v>
      </c>
      <c r="T10" s="587">
        <f>T11+T12</f>
        <v>0</v>
      </c>
    </row>
    <row customHeight="1" ht="22.5">
      <c r="A11" s="588" t="s">
        <v>306</v>
      </c>
      <c r="B11" s="590"/>
      <c r="C11" s="590"/>
      <c r="D11" s="590" t="s">
        <v>307</v>
      </c>
      <c r="E11" s="585">
        <f>Table9[[#This Row], [je2]]+Table9[[#This Row], [je3]]</f>
        <v>0</v>
      </c>
      <c r="F11" s="591">
        <v>0</v>
      </c>
      <c r="G11" s="591">
        <v>0</v>
      </c>
      <c r="H11" s="585">
        <f>Table9[[#This Row], [je5]]+Table9[[#This Row], [je6]]</f>
        <v>12462502</v>
      </c>
      <c r="I11" s="591">
        <v>0</v>
      </c>
      <c r="J11" s="656">
        <v>12462502</v>
      </c>
      <c r="K11" s="585">
        <f>Table9[[#This Row], [je8]]+Table9[[#This Row], [je11]]</f>
        <v>12462502</v>
      </c>
      <c r="L11" s="585">
        <f>Table9[[#This Row], [je9]]+Table9[[#This Row], [je10]]</f>
        <v>0</v>
      </c>
      <c r="M11" s="586">
        <v>0</v>
      </c>
      <c r="N11" s="586">
        <v>0</v>
      </c>
      <c r="O11" s="586">
        <v>12462502</v>
      </c>
      <c r="P11" s="585">
        <f>Table9[[#This Row], [je13]]+Table9[[#This Row], [je14]]</f>
        <v>0</v>
      </c>
      <c r="Q11" s="586">
        <f>Table9[[#This Row], [je2]]+Table9[[#This Row], [je5]]-Table9[[#This Row], [je8]]</f>
        <v>0</v>
      </c>
      <c r="R11" s="585">
        <f>Table9[[#This Row], [je15]]+Table9[[#This Row], [je16]]</f>
        <v>0</v>
      </c>
      <c r="S11" s="591">
        <v>0</v>
      </c>
      <c r="T11" s="593">
        <v>0</v>
      </c>
    </row>
    <row customHeight="1" ht="22.5">
      <c r="A12" s="588" t="s">
        <v>308</v>
      </c>
      <c r="B12" s="590"/>
      <c r="C12" s="590"/>
      <c r="D12" s="590" t="s">
        <v>309</v>
      </c>
      <c r="E12" s="585">
        <f>Table9[[#This Row], [je2]]+Table9[[#This Row], [je3]]</f>
        <v>0</v>
      </c>
      <c r="F12" s="591">
        <v>0</v>
      </c>
      <c r="G12" s="591">
        <v>0</v>
      </c>
      <c r="H12" s="585">
        <f>Table9[[#This Row], [je5]]+Table9[[#This Row], [je6]]</f>
        <v>27769913.65</v>
      </c>
      <c r="I12" s="591">
        <v>0</v>
      </c>
      <c r="J12" s="656">
        <v>27769913.65</v>
      </c>
      <c r="K12" s="585">
        <f>Table9[[#This Row], [je8]]+Table9[[#This Row], [je11]]</f>
        <v>27769913.65</v>
      </c>
      <c r="L12" s="585">
        <f>Table9[[#This Row], [je9]]+Table9[[#This Row], [je10]]</f>
        <v>0</v>
      </c>
      <c r="M12" s="586">
        <v>0</v>
      </c>
      <c r="N12" s="586">
        <v>0</v>
      </c>
      <c r="O12" s="586">
        <v>27769913.65</v>
      </c>
      <c r="P12" s="585">
        <f>Table9[[#This Row], [je13]]+Table9[[#This Row], [je14]]</f>
        <v>0</v>
      </c>
      <c r="Q12" s="586">
        <f>Table9[[#This Row], [je2]]+Table9[[#This Row], [je5]]-Table9[[#This Row], [je8]]</f>
        <v>0</v>
      </c>
      <c r="R12" s="585">
        <f>Table9[[#This Row], [je15]]+Table9[[#This Row], [je16]]</f>
        <v>0</v>
      </c>
      <c r="S12" s="591">
        <v>0</v>
      </c>
      <c r="T12" s="593">
        <v>0</v>
      </c>
    </row>
    <row customHeight="1" ht="22.5">
      <c r="A13" s="582" t="s">
        <v>322</v>
      </c>
      <c r="B13" s="584"/>
      <c r="C13" s="584"/>
      <c r="D13" s="584" t="s">
        <v>323</v>
      </c>
      <c r="E13" s="585">
        <f>Table9[[#This Row], [je2]]+Table9[[#This Row], [je3]]</f>
        <v>0</v>
      </c>
      <c r="F13" s="586">
        <f>F14</f>
        <v>0</v>
      </c>
      <c r="G13" s="586">
        <f>G14</f>
        <v>0</v>
      </c>
      <c r="H13" s="585">
        <f>Table9[[#This Row], [je5]]+Table9[[#This Row], [je6]]</f>
        <v>10621328.53</v>
      </c>
      <c r="I13" s="586">
        <f>I14</f>
        <v>0</v>
      </c>
      <c r="J13" s="680">
        <f>J14</f>
        <v>10621328.53</v>
      </c>
      <c r="K13" s="585">
        <f>Table9[[#This Row], [je8]]+Table9[[#This Row], [je11]]</f>
        <v>10621328.53</v>
      </c>
      <c r="L13" s="585">
        <f>Table9[[#This Row], [je9]]+Table9[[#This Row], [je10]]</f>
        <v>0</v>
      </c>
      <c r="M13" s="586">
        <f>M14</f>
        <v>0</v>
      </c>
      <c r="N13" s="586">
        <f>N14</f>
        <v>0</v>
      </c>
      <c r="O13" s="586">
        <f>O14</f>
        <v>10621328.53</v>
      </c>
      <c r="P13" s="585">
        <f>Table9[[#This Row], [je13]]+Table9[[#This Row], [je14]]</f>
        <v>0</v>
      </c>
      <c r="Q13" s="586">
        <f>Table9[[#This Row], [je2]]+Table9[[#This Row], [je5]]-Table9[[#This Row], [je8]]</f>
        <v>0</v>
      </c>
      <c r="R13" s="585">
        <f>Table9[[#This Row], [je15]]+Table9[[#This Row], [je16]]</f>
        <v>0</v>
      </c>
      <c r="S13" s="586">
        <f>S14</f>
        <v>0</v>
      </c>
      <c r="T13" s="587">
        <f>T14</f>
        <v>0</v>
      </c>
    </row>
    <row customHeight="1" ht="22.5">
      <c r="A14" s="582" t="s">
        <v>324</v>
      </c>
      <c r="B14" s="584"/>
      <c r="C14" s="584"/>
      <c r="D14" s="584" t="s">
        <v>325</v>
      </c>
      <c r="E14" s="585">
        <f>Table9[[#This Row], [je2]]+Table9[[#This Row], [je3]]</f>
        <v>0</v>
      </c>
      <c r="F14" s="586">
        <f>F15</f>
        <v>0</v>
      </c>
      <c r="G14" s="586">
        <f>G15</f>
        <v>0</v>
      </c>
      <c r="H14" s="585">
        <f>Table9[[#This Row], [je5]]+Table9[[#This Row], [je6]]</f>
        <v>10621328.53</v>
      </c>
      <c r="I14" s="586">
        <f>I15</f>
        <v>0</v>
      </c>
      <c r="J14" s="680">
        <f>J15</f>
        <v>10621328.53</v>
      </c>
      <c r="K14" s="585">
        <f>Table9[[#This Row], [je8]]+Table9[[#This Row], [je11]]</f>
        <v>10621328.53</v>
      </c>
      <c r="L14" s="585">
        <f>Table9[[#This Row], [je9]]+Table9[[#This Row], [je10]]</f>
        <v>0</v>
      </c>
      <c r="M14" s="586">
        <f>M15</f>
        <v>0</v>
      </c>
      <c r="N14" s="586">
        <f>N15</f>
        <v>0</v>
      </c>
      <c r="O14" s="586">
        <f>O15</f>
        <v>10621328.53</v>
      </c>
      <c r="P14" s="585">
        <f>Table9[[#This Row], [je13]]+Table9[[#This Row], [je14]]</f>
        <v>0</v>
      </c>
      <c r="Q14" s="586">
        <f>Table9[[#This Row], [je2]]+Table9[[#This Row], [je5]]-Table9[[#This Row], [je8]]</f>
        <v>0</v>
      </c>
      <c r="R14" s="585">
        <f>Table9[[#This Row], [je15]]+Table9[[#This Row], [je16]]</f>
        <v>0</v>
      </c>
      <c r="S14" s="586">
        <f>S15</f>
        <v>0</v>
      </c>
      <c r="T14" s="587">
        <f>T15</f>
        <v>0</v>
      </c>
    </row>
    <row customHeight="1" ht="22.5">
      <c r="A15" s="588" t="s">
        <v>326</v>
      </c>
      <c r="B15" s="590"/>
      <c r="C15" s="590"/>
      <c r="D15" s="590" t="s">
        <v>327</v>
      </c>
      <c r="E15" s="585">
        <f>Table9[[#This Row], [je2]]+Table9[[#This Row], [je3]]</f>
        <v>0</v>
      </c>
      <c r="F15" s="591">
        <v>0</v>
      </c>
      <c r="G15" s="591">
        <v>0</v>
      </c>
      <c r="H15" s="585">
        <f>Table9[[#This Row], [je5]]+Table9[[#This Row], [je6]]</f>
        <v>10621328.53</v>
      </c>
      <c r="I15" s="591">
        <v>0</v>
      </c>
      <c r="J15" s="656">
        <v>10621328.53</v>
      </c>
      <c r="K15" s="585">
        <f>Table9[[#This Row], [je8]]+Table9[[#This Row], [je11]]</f>
        <v>10621328.53</v>
      </c>
      <c r="L15" s="585">
        <f>Table9[[#This Row], [je9]]+Table9[[#This Row], [je10]]</f>
        <v>0</v>
      </c>
      <c r="M15" s="586">
        <v>0</v>
      </c>
      <c r="N15" s="586">
        <v>0</v>
      </c>
      <c r="O15" s="586">
        <v>10621328.53</v>
      </c>
      <c r="P15" s="585">
        <f>Table9[[#This Row], [je13]]+Table9[[#This Row], [je14]]</f>
        <v>0</v>
      </c>
      <c r="Q15" s="586">
        <f>Table9[[#This Row], [je2]]+Table9[[#This Row], [je5]]-Table9[[#This Row], [je8]]</f>
        <v>0</v>
      </c>
      <c r="R15" s="585">
        <f>Table9[[#This Row], [je15]]+Table9[[#This Row], [je16]]</f>
        <v>0</v>
      </c>
      <c r="S15" s="591">
        <v>0</v>
      </c>
      <c r="T15" s="593">
        <v>0</v>
      </c>
    </row>
  </sheetData>
  <mergeCells count="22">
    <mergeCell ref="A1:T1"/>
    <mergeCell ref="E2:T2"/>
    <mergeCell ref="A4:D4"/>
    <mergeCell ref="E4:G4"/>
    <mergeCell ref="H4:J4"/>
    <mergeCell ref="K4:O4"/>
    <mergeCell ref="P4:T4"/>
    <mergeCell ref="L5:N5"/>
    <mergeCell ref="R5:T5"/>
    <mergeCell ref="D5:D6"/>
    <mergeCell ref="E5:E6"/>
    <mergeCell ref="F5:F6"/>
    <mergeCell ref="G5:G6"/>
    <mergeCell ref="H5:H6"/>
    <mergeCell ref="I5:I6"/>
    <mergeCell ref="J5:J6"/>
    <mergeCell ref="K5:K6"/>
    <mergeCell ref="O5:O6"/>
    <mergeCell ref="P5:P6"/>
    <mergeCell ref="Q5:Q6"/>
    <mergeCell ref="A5:C6"/>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BAB8C-8C88-CBB3-ABDF-5C2B9B01B4F4}" mc:Ignorable="x14ac xr xr2 xr3">
  <sheetPr>
    <pageSetUpPr fitToPage="1"/>
  </sheetPr>
  <dimension ref="A1:DJ15"/>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27.50390625" customWidth="1"/>
    <col min="5" max="40" style="169" width="18.75390625" customWidth="1"/>
    <col min="41" max="112" style="58" width="18.75390625" customWidth="1"/>
    <col min="113" max="113" width="18.75390625" customWidth="1"/>
    <col min="114" max="114" style="58" width="18.75390625" customWidth="1"/>
  </cols>
  <sheetData>
    <row s="615" customFormat="1" customHeight="1" ht="21">
      <c r="A1" s="565" t="s">
        <v>671</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8"/>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672</v>
      </c>
    </row>
    <row s="618" customFormat="1" customHeight="1" ht="18">
      <c r="A3" s="620" t="s">
        <v>68</v>
      </c>
      <c r="B3" s="621"/>
      <c r="C3" s="621"/>
      <c r="D3" s="621"/>
      <c r="E3" s="618"/>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95" t="s">
        <v>350</v>
      </c>
      <c r="B4" s="573"/>
      <c r="C4" s="573"/>
      <c r="D4" s="573"/>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t="s">
        <v>352</v>
      </c>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4.5">
      <c r="A5" s="575" t="s">
        <v>256</v>
      </c>
      <c r="B5" s="576"/>
      <c r="C5" s="576"/>
      <c r="D5" s="576" t="s">
        <v>257</v>
      </c>
      <c r="E5" s="576"/>
      <c r="F5" s="576" t="s">
        <v>204</v>
      </c>
      <c r="G5" s="576" t="s">
        <v>360</v>
      </c>
      <c r="H5" s="576" t="s">
        <v>361</v>
      </c>
      <c r="I5" s="576" t="s">
        <v>362</v>
      </c>
      <c r="J5" s="576" t="s">
        <v>363</v>
      </c>
      <c r="K5" s="576" t="s">
        <v>364</v>
      </c>
      <c r="L5" s="576" t="s">
        <v>365</v>
      </c>
      <c r="M5" s="576" t="s">
        <v>366</v>
      </c>
      <c r="N5" s="576" t="s">
        <v>367</v>
      </c>
      <c r="O5" s="576" t="s">
        <v>473</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5" t="s">
        <v>266</v>
      </c>
      <c r="B6" s="576" t="s">
        <v>267</v>
      </c>
      <c r="C6" s="576" t="s">
        <v>268</v>
      </c>
      <c r="D6" s="576"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26">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v>75</v>
      </c>
      <c r="CB6" s="626">
        <v>76</v>
      </c>
      <c r="CC6" s="626">
        <v>77</v>
      </c>
      <c r="CD6" s="626">
        <v>78</v>
      </c>
      <c r="CE6" s="626">
        <v>79</v>
      </c>
      <c r="CF6" s="626">
        <v>80</v>
      </c>
      <c r="CG6" s="626">
        <v>81</v>
      </c>
      <c r="CH6" s="626">
        <v>82</v>
      </c>
      <c r="CI6" s="626">
        <v>83</v>
      </c>
      <c r="CJ6" s="626">
        <v>84</v>
      </c>
      <c r="CK6" s="626">
        <v>85</v>
      </c>
      <c r="CL6" s="626">
        <v>86</v>
      </c>
      <c r="CM6" s="626">
        <v>87</v>
      </c>
      <c r="CN6" s="626">
        <v>88</v>
      </c>
      <c r="CO6" s="626">
        <v>89</v>
      </c>
      <c r="CP6" s="626">
        <v>90</v>
      </c>
      <c r="CQ6" s="626">
        <v>91</v>
      </c>
      <c r="CR6" s="626">
        <v>92</v>
      </c>
      <c r="CS6" s="626">
        <v>93</v>
      </c>
      <c r="CT6" s="626">
        <v>94</v>
      </c>
      <c r="CU6" s="626">
        <v>95</v>
      </c>
      <c r="CV6" s="626">
        <v>96</v>
      </c>
      <c r="CW6" s="626">
        <v>97</v>
      </c>
      <c r="CX6" s="626">
        <v>98</v>
      </c>
      <c r="CY6" s="626">
        <v>99</v>
      </c>
      <c r="CZ6" s="626">
        <v>100</v>
      </c>
      <c r="DA6" s="626">
        <v>101</v>
      </c>
      <c r="DB6" s="626">
        <v>102</v>
      </c>
      <c r="DC6" s="626">
        <v>103</v>
      </c>
      <c r="DD6" s="626">
        <v>104</v>
      </c>
      <c r="DE6" s="626">
        <v>105</v>
      </c>
      <c r="DF6" s="626">
        <v>106</v>
      </c>
      <c r="DG6" s="626">
        <v>107</v>
      </c>
      <c r="DH6" s="626">
        <v>108</v>
      </c>
      <c r="DI6" s="626" t="s">
        <v>445</v>
      </c>
      <c r="DJ6" s="627" t="s">
        <v>446</v>
      </c>
    </row>
    <row s="569" customFormat="1" customHeight="1" ht="22.5">
      <c r="A7" s="582"/>
      <c r="B7" s="584"/>
      <c r="C7" s="584"/>
      <c r="D7" s="584" t="s">
        <v>258</v>
      </c>
      <c r="E7" s="585">
        <f>Table10[[#This Row], [je2]]+Table10[[#This Row], [je16]]+Table10[[#This Row], [je44]]+Table10[[#This Row], [je57]]+Table10[[#This Row], [je62]]+Table10[[#This Row], [je75]]+Table10[[#This Row], [je92]]+Table10[[#This Row], [je95]]+Table10[[#This Row], [je101]]+Table10[[#This Row], [je105]]</f>
        <v>81593667.83</v>
      </c>
      <c r="F7" s="585">
        <f>SUM(Table10[[#This Row], [je3]]:Table10[[#This Row], [je15]])</f>
        <v>0</v>
      </c>
      <c r="G7" s="585">
        <f>G8+G12</f>
        <v>0</v>
      </c>
      <c r="H7" s="585">
        <f>H8+H12</f>
        <v>0</v>
      </c>
      <c r="I7" s="585">
        <f>I8+I12</f>
        <v>0</v>
      </c>
      <c r="J7" s="585">
        <f>J8+J12</f>
        <v>0</v>
      </c>
      <c r="K7" s="585">
        <f>K8+K12</f>
        <v>0</v>
      </c>
      <c r="L7" s="585">
        <f>L8+L12</f>
        <v>0</v>
      </c>
      <c r="M7" s="585">
        <f>M8+M12</f>
        <v>0</v>
      </c>
      <c r="N7" s="585">
        <f>N8+N12</f>
        <v>0</v>
      </c>
      <c r="O7" s="585">
        <f>O8+O12</f>
        <v>0</v>
      </c>
      <c r="P7" s="585">
        <f>P8+P12</f>
        <v>0</v>
      </c>
      <c r="Q7" s="585">
        <f>Q8+Q12</f>
        <v>0</v>
      </c>
      <c r="R7" s="585">
        <f>R8+R12</f>
        <v>0</v>
      </c>
      <c r="S7" s="585">
        <f>S8+S12</f>
        <v>0</v>
      </c>
      <c r="T7" s="585">
        <f>SUM(Table10[[#This Row], [je17]]:Table10[[#This Row], [je43]])</f>
        <v>3484500</v>
      </c>
      <c r="U7" s="585">
        <f>U8+U12</f>
        <v>0</v>
      </c>
      <c r="V7" s="585">
        <f>V8+V12</f>
        <v>0</v>
      </c>
      <c r="W7" s="585">
        <f>W8+W12</f>
        <v>0</v>
      </c>
      <c r="X7" s="585">
        <f>X8+X12</f>
        <v>0</v>
      </c>
      <c r="Y7" s="585">
        <f>Y8+Y12</f>
        <v>0</v>
      </c>
      <c r="Z7" s="585">
        <f>Z8+Z12</f>
        <v>0</v>
      </c>
      <c r="AA7" s="585">
        <f>AA8+AA12</f>
        <v>0</v>
      </c>
      <c r="AB7" s="585">
        <f>AB8+AB12</f>
        <v>0</v>
      </c>
      <c r="AC7" s="585">
        <f>AC8+AC12</f>
        <v>0</v>
      </c>
      <c r="AD7" s="585">
        <f>AD8+AD12</f>
        <v>0</v>
      </c>
      <c r="AE7" s="585">
        <f>AE8+AE12</f>
        <v>0</v>
      </c>
      <c r="AF7" s="585">
        <f>AF8+AF12</f>
        <v>0</v>
      </c>
      <c r="AG7" s="585">
        <f>AG8+AG12</f>
        <v>0</v>
      </c>
      <c r="AH7" s="585">
        <f>AH8+AH12</f>
        <v>0</v>
      </c>
      <c r="AI7" s="585">
        <f>AI8+AI12</f>
        <v>0</v>
      </c>
      <c r="AJ7" s="585">
        <f>AJ8+AJ12</f>
        <v>0</v>
      </c>
      <c r="AK7" s="585">
        <f>AK8+AK12</f>
        <v>0</v>
      </c>
      <c r="AL7" s="585">
        <f>AL8+AL12</f>
        <v>0</v>
      </c>
      <c r="AM7" s="585">
        <f>AM8+AM12</f>
        <v>0</v>
      </c>
      <c r="AN7" s="585">
        <f>AN8+AN12</f>
        <v>0</v>
      </c>
      <c r="AO7" s="585">
        <f>AO8+AO12</f>
        <v>3484500</v>
      </c>
      <c r="AP7" s="585">
        <f>AP8+AP12</f>
        <v>0</v>
      </c>
      <c r="AQ7" s="585">
        <f>AQ8+AQ12</f>
        <v>0</v>
      </c>
      <c r="AR7" s="585">
        <f>AR8+AR12</f>
        <v>0</v>
      </c>
      <c r="AS7" s="585">
        <f>AS8+AS12</f>
        <v>0</v>
      </c>
      <c r="AT7" s="585">
        <f>AT8+AT12</f>
        <v>0</v>
      </c>
      <c r="AU7" s="585">
        <f>AU8+AU12</f>
        <v>0</v>
      </c>
      <c r="AV7" s="585">
        <f>SUM(Table10[[#This Row], [je45]]:Table10[[#This Row], [je56]])</f>
        <v>0</v>
      </c>
      <c r="AW7" s="585">
        <f>AW8+AW12</f>
        <v>0</v>
      </c>
      <c r="AX7" s="585">
        <f>AX8+AX12</f>
        <v>0</v>
      </c>
      <c r="AY7" s="585">
        <f>AY8+AY12</f>
        <v>0</v>
      </c>
      <c r="AZ7" s="585">
        <f>AZ8+AZ12</f>
        <v>0</v>
      </c>
      <c r="BA7" s="585">
        <f>BA8+BA12</f>
        <v>0</v>
      </c>
      <c r="BB7" s="585">
        <f>BB8+BB12</f>
        <v>0</v>
      </c>
      <c r="BC7" s="585">
        <f>BC8+BC12</f>
        <v>0</v>
      </c>
      <c r="BD7" s="585">
        <f>BD8+BD12</f>
        <v>0</v>
      </c>
      <c r="BE7" s="585">
        <f>BE8+BE12</f>
        <v>0</v>
      </c>
      <c r="BF7" s="585">
        <f>BF8+BF12</f>
        <v>0</v>
      </c>
      <c r="BG7" s="585">
        <f>BG8+BG12</f>
        <v>0</v>
      </c>
      <c r="BH7" s="585">
        <f>BH8+BH12</f>
        <v>0</v>
      </c>
      <c r="BI7" s="585">
        <f>SUM(Table10[[#This Row], [je58]]:Table10[[#This Row], [je61]])</f>
        <v>0</v>
      </c>
      <c r="BJ7" s="585">
        <f>BJ8+BJ12</f>
        <v>0</v>
      </c>
      <c r="BK7" s="585">
        <f>BK8+BK12</f>
        <v>0</v>
      </c>
      <c r="BL7" s="585">
        <f>BL8+BL12</f>
        <v>0</v>
      </c>
      <c r="BM7" s="585">
        <f>BM8+BM12</f>
        <v>0</v>
      </c>
      <c r="BN7" s="585">
        <f>SUM(Table10[[#This Row], [je63]]:Table10[[#This Row], [je74]])</f>
        <v>30739923.65</v>
      </c>
      <c r="BO7" s="585">
        <f>BO8+BO12</f>
        <v>0</v>
      </c>
      <c r="BP7" s="585">
        <f>BP8+BP12</f>
        <v>0</v>
      </c>
      <c r="BQ7" s="585">
        <f>BQ8+BQ12</f>
        <v>0</v>
      </c>
      <c r="BR7" s="585">
        <f>BR8+BR12</f>
        <v>30739923.65</v>
      </c>
      <c r="BS7" s="585">
        <f>BS8+BS12</f>
        <v>0</v>
      </c>
      <c r="BT7" s="585">
        <f>BT8+BT12</f>
        <v>0</v>
      </c>
      <c r="BU7" s="585">
        <f>BU8+BU12</f>
        <v>0</v>
      </c>
      <c r="BV7" s="585">
        <f>BV8+BV12</f>
        <v>0</v>
      </c>
      <c r="BW7" s="585">
        <f>BW8+BW12</f>
        <v>0</v>
      </c>
      <c r="BX7" s="585">
        <f>BX8+BX12</f>
        <v>0</v>
      </c>
      <c r="BY7" s="585">
        <f>BY8+BY12</f>
        <v>0</v>
      </c>
      <c r="BZ7" s="585">
        <f>BZ8+BZ12</f>
        <v>0</v>
      </c>
      <c r="CA7" s="585">
        <f>SUM(Table10[[#This Row], [je76]]:Table10[[#This Row], [je91]])</f>
        <v>41589244.18</v>
      </c>
      <c r="CB7" s="585">
        <f>CB8+CB12</f>
        <v>6141118.53</v>
      </c>
      <c r="CC7" s="585">
        <f>CC8+CC12</f>
        <v>0</v>
      </c>
      <c r="CD7" s="585">
        <f>CD8+CD12</f>
        <v>0</v>
      </c>
      <c r="CE7" s="585">
        <f>CE8+CE12</f>
        <v>35448125.65</v>
      </c>
      <c r="CF7" s="585">
        <f>CF8+CF12</f>
        <v>0</v>
      </c>
      <c r="CG7" s="585">
        <f>CG8+CG12</f>
        <v>0</v>
      </c>
      <c r="CH7" s="585">
        <f>CH8+CH12</f>
        <v>0</v>
      </c>
      <c r="CI7" s="585">
        <f>CI8+CI12</f>
        <v>0</v>
      </c>
      <c r="CJ7" s="585">
        <f>CJ8+CJ12</f>
        <v>0</v>
      </c>
      <c r="CK7" s="585">
        <f>CK8+CK12</f>
        <v>0</v>
      </c>
      <c r="CL7" s="585">
        <f>CL8+CL12</f>
        <v>0</v>
      </c>
      <c r="CM7" s="585">
        <f>CM8+CM12</f>
        <v>0</v>
      </c>
      <c r="CN7" s="585">
        <f>CN8+CN12</f>
        <v>0</v>
      </c>
      <c r="CO7" s="585">
        <f>CO8+CO12</f>
        <v>0</v>
      </c>
      <c r="CP7" s="585">
        <f>CP8+CP12</f>
        <v>0</v>
      </c>
      <c r="CQ7" s="585">
        <f>CQ8+CQ12</f>
        <v>0</v>
      </c>
      <c r="CR7" s="585">
        <f>SUM(Table10[[#This Row], [je93]]:Table10[[#This Row], [je94]])</f>
        <v>0</v>
      </c>
      <c r="CS7" s="585">
        <f>CS8+CS12</f>
        <v>0</v>
      </c>
      <c r="CT7" s="585">
        <f>CT8+CT12</f>
        <v>0</v>
      </c>
      <c r="CU7" s="585">
        <f>SUM(Table10[[#This Row], [je96]]:Table10[[#This Row], [je100]])</f>
        <v>5780000</v>
      </c>
      <c r="CV7" s="585">
        <f>CV8+CV12</f>
        <v>0</v>
      </c>
      <c r="CW7" s="585">
        <f>CW8+CW12</f>
        <v>0</v>
      </c>
      <c r="CX7" s="585">
        <f>CX8+CX12</f>
        <v>0</v>
      </c>
      <c r="CY7" s="585">
        <f>CY8+CY12</f>
        <v>0</v>
      </c>
      <c r="CZ7" s="585">
        <f>CZ8+CZ12</f>
        <v>5780000</v>
      </c>
      <c r="DA7" s="585">
        <f>SUM(Table10[[#This Row], [je102]]:Table10[[#This Row], [je104]])</f>
        <v>0</v>
      </c>
      <c r="DB7" s="585">
        <f>DB8+DB12</f>
        <v>0</v>
      </c>
      <c r="DC7" s="585">
        <f>DC8+DC12</f>
        <v>0</v>
      </c>
      <c r="DD7" s="585">
        <f>DD8+DD12</f>
        <v>0</v>
      </c>
      <c r="DE7" s="585">
        <f>SUM(Table10[[#This Row], [je106]]:Table10[[#This Row], [je110]])</f>
        <v>0</v>
      </c>
      <c r="DF7" s="585">
        <f>DF8+DF12</f>
        <v>0</v>
      </c>
      <c r="DG7" s="585">
        <f>DG8+DG12</f>
        <v>0</v>
      </c>
      <c r="DH7" s="585">
        <f>DH8+DH12</f>
        <v>0</v>
      </c>
      <c r="DI7" s="681">
        <f>DI8+DI12</f>
        <v>0</v>
      </c>
      <c r="DJ7" s="630">
        <f>DJ8+DJ12</f>
        <v>0</v>
      </c>
    </row>
    <row customHeight="1" ht="22.5">
      <c r="A8" s="582" t="s">
        <v>302</v>
      </c>
      <c r="B8" s="584"/>
      <c r="C8" s="584"/>
      <c r="D8" s="584" t="s">
        <v>303</v>
      </c>
      <c r="E8" s="585">
        <f>Table10[[#This Row], [je2]]+Table10[[#This Row], [je16]]+Table10[[#This Row], [je44]]+Table10[[#This Row], [je57]]+Table10[[#This Row], [je62]]+Table10[[#This Row], [je75]]+Table10[[#This Row], [je92]]+Table10[[#This Row], [je95]]+Table10[[#This Row], [je101]]+Table10[[#This Row], [je105]]</f>
        <v>60351010.77</v>
      </c>
      <c r="F8" s="585">
        <f>SUM(Table10[[#This Row], [je3]]:Table10[[#This Row], [je15]])</f>
        <v>0</v>
      </c>
      <c r="G8" s="585">
        <f>G9</f>
        <v>0</v>
      </c>
      <c r="H8" s="585">
        <f>H9</f>
        <v>0</v>
      </c>
      <c r="I8" s="585">
        <f>I9</f>
        <v>0</v>
      </c>
      <c r="J8" s="585">
        <f>J9</f>
        <v>0</v>
      </c>
      <c r="K8" s="585">
        <f>K9</f>
        <v>0</v>
      </c>
      <c r="L8" s="585">
        <f>L9</f>
        <v>0</v>
      </c>
      <c r="M8" s="585">
        <f>M9</f>
        <v>0</v>
      </c>
      <c r="N8" s="585">
        <f>N9</f>
        <v>0</v>
      </c>
      <c r="O8" s="585">
        <f>O9</f>
        <v>0</v>
      </c>
      <c r="P8" s="585">
        <f>P9</f>
        <v>0</v>
      </c>
      <c r="Q8" s="585">
        <f>Q9</f>
        <v>0</v>
      </c>
      <c r="R8" s="585">
        <f>R9</f>
        <v>0</v>
      </c>
      <c r="S8" s="585">
        <f>S9</f>
        <v>0</v>
      </c>
      <c r="T8" s="585">
        <f>SUM(Table10[[#This Row], [je17]]:Table10[[#This Row], [je43]])</f>
        <v>3484500</v>
      </c>
      <c r="U8" s="585">
        <f>U9</f>
        <v>0</v>
      </c>
      <c r="V8" s="585">
        <f>V9</f>
        <v>0</v>
      </c>
      <c r="W8" s="585">
        <f>W9</f>
        <v>0</v>
      </c>
      <c r="X8" s="585">
        <f>X9</f>
        <v>0</v>
      </c>
      <c r="Y8" s="585">
        <f>Y9</f>
        <v>0</v>
      </c>
      <c r="Z8" s="585">
        <f>Z9</f>
        <v>0</v>
      </c>
      <c r="AA8" s="585">
        <f>AA9</f>
        <v>0</v>
      </c>
      <c r="AB8" s="585">
        <f>AB9</f>
        <v>0</v>
      </c>
      <c r="AC8" s="585">
        <f>AC9</f>
        <v>0</v>
      </c>
      <c r="AD8" s="585">
        <f>AD9</f>
        <v>0</v>
      </c>
      <c r="AE8" s="585">
        <f>AE9</f>
        <v>0</v>
      </c>
      <c r="AF8" s="585">
        <f>AF9</f>
        <v>0</v>
      </c>
      <c r="AG8" s="585">
        <f>AG9</f>
        <v>0</v>
      </c>
      <c r="AH8" s="585">
        <f>AH9</f>
        <v>0</v>
      </c>
      <c r="AI8" s="585">
        <f>AI9</f>
        <v>0</v>
      </c>
      <c r="AJ8" s="585">
        <f>AJ9</f>
        <v>0</v>
      </c>
      <c r="AK8" s="585">
        <f>AK9</f>
        <v>0</v>
      </c>
      <c r="AL8" s="585">
        <f>AL9</f>
        <v>0</v>
      </c>
      <c r="AM8" s="585">
        <f>AM9</f>
        <v>0</v>
      </c>
      <c r="AN8" s="585">
        <f>AN9</f>
        <v>0</v>
      </c>
      <c r="AO8" s="585">
        <f>AO9</f>
        <v>3484500</v>
      </c>
      <c r="AP8" s="585">
        <f>AP9</f>
        <v>0</v>
      </c>
      <c r="AQ8" s="585">
        <f>AQ9</f>
        <v>0</v>
      </c>
      <c r="AR8" s="585">
        <f>AR9</f>
        <v>0</v>
      </c>
      <c r="AS8" s="585">
        <f>AS9</f>
        <v>0</v>
      </c>
      <c r="AT8" s="585">
        <f>AT9</f>
        <v>0</v>
      </c>
      <c r="AU8" s="585">
        <f>AU9</f>
        <v>0</v>
      </c>
      <c r="AV8" s="585">
        <f>SUM(Table10[[#This Row], [je45]]:Table10[[#This Row], [je56]])</f>
        <v>0</v>
      </c>
      <c r="AW8" s="585">
        <f>AW9</f>
        <v>0</v>
      </c>
      <c r="AX8" s="585">
        <f>AX9</f>
        <v>0</v>
      </c>
      <c r="AY8" s="585">
        <f>AY9</f>
        <v>0</v>
      </c>
      <c r="AZ8" s="585">
        <f>AZ9</f>
        <v>0</v>
      </c>
      <c r="BA8" s="585">
        <f>BA9</f>
        <v>0</v>
      </c>
      <c r="BB8" s="585">
        <f>BB9</f>
        <v>0</v>
      </c>
      <c r="BC8" s="585">
        <f>BC9</f>
        <v>0</v>
      </c>
      <c r="BD8" s="585">
        <f>BD9</f>
        <v>0</v>
      </c>
      <c r="BE8" s="585">
        <f>BE9</f>
        <v>0</v>
      </c>
      <c r="BF8" s="585">
        <f>BF9</f>
        <v>0</v>
      </c>
      <c r="BG8" s="585">
        <f>BG9</f>
        <v>0</v>
      </c>
      <c r="BH8" s="585">
        <f>BH9</f>
        <v>0</v>
      </c>
      <c r="BI8" s="585">
        <f>SUM(Table10[[#This Row], [je58]]:Table10[[#This Row], [je61]])</f>
        <v>0</v>
      </c>
      <c r="BJ8" s="585">
        <f>BJ9</f>
        <v>0</v>
      </c>
      <c r="BK8" s="585">
        <f>BK9</f>
        <v>0</v>
      </c>
      <c r="BL8" s="585">
        <f>BL9</f>
        <v>0</v>
      </c>
      <c r="BM8" s="585">
        <f>BM9</f>
        <v>0</v>
      </c>
      <c r="BN8" s="585">
        <f>SUM(Table10[[#This Row], [je63]]:Table10[[#This Row], [je74]])</f>
        <v>20118595.12</v>
      </c>
      <c r="BO8" s="585">
        <f>BO9</f>
        <v>0</v>
      </c>
      <c r="BP8" s="585">
        <f>BP9</f>
        <v>0</v>
      </c>
      <c r="BQ8" s="585">
        <f>BQ9</f>
        <v>0</v>
      </c>
      <c r="BR8" s="585">
        <f>BR9</f>
        <v>20118595.12</v>
      </c>
      <c r="BS8" s="585">
        <f>BS9</f>
        <v>0</v>
      </c>
      <c r="BT8" s="585">
        <f>BT9</f>
        <v>0</v>
      </c>
      <c r="BU8" s="585">
        <f>BU9</f>
        <v>0</v>
      </c>
      <c r="BV8" s="585">
        <f>BV9</f>
        <v>0</v>
      </c>
      <c r="BW8" s="585">
        <f>BW9</f>
        <v>0</v>
      </c>
      <c r="BX8" s="585">
        <f>BX9</f>
        <v>0</v>
      </c>
      <c r="BY8" s="585">
        <f>BY9</f>
        <v>0</v>
      </c>
      <c r="BZ8" s="585">
        <f>BZ9</f>
        <v>0</v>
      </c>
      <c r="CA8" s="585">
        <f>SUM(Table10[[#This Row], [je76]]:Table10[[#This Row], [je91]])</f>
        <v>30967915.65</v>
      </c>
      <c r="CB8" s="585">
        <f>CB9</f>
        <v>6141118.53</v>
      </c>
      <c r="CC8" s="585">
        <f>CC9</f>
        <v>0</v>
      </c>
      <c r="CD8" s="585">
        <f>CD9</f>
        <v>0</v>
      </c>
      <c r="CE8" s="585">
        <f>CE9</f>
        <v>24826797.12</v>
      </c>
      <c r="CF8" s="585">
        <f>CF9</f>
        <v>0</v>
      </c>
      <c r="CG8" s="585">
        <f>CG9</f>
        <v>0</v>
      </c>
      <c r="CH8" s="585">
        <f>CH9</f>
        <v>0</v>
      </c>
      <c r="CI8" s="585">
        <f>CI9</f>
        <v>0</v>
      </c>
      <c r="CJ8" s="585">
        <f>CJ9</f>
        <v>0</v>
      </c>
      <c r="CK8" s="585">
        <f>CK9</f>
        <v>0</v>
      </c>
      <c r="CL8" s="585">
        <f>CL9</f>
        <v>0</v>
      </c>
      <c r="CM8" s="585">
        <f>CM9</f>
        <v>0</v>
      </c>
      <c r="CN8" s="585">
        <f>CN9</f>
        <v>0</v>
      </c>
      <c r="CO8" s="585">
        <f>CO9</f>
        <v>0</v>
      </c>
      <c r="CP8" s="585">
        <f>CP9</f>
        <v>0</v>
      </c>
      <c r="CQ8" s="585">
        <f>CQ9</f>
        <v>0</v>
      </c>
      <c r="CR8" s="585">
        <f>SUM(Table10[[#This Row], [je93]]:Table10[[#This Row], [je94]])</f>
        <v>0</v>
      </c>
      <c r="CS8" s="585">
        <f>CS9</f>
        <v>0</v>
      </c>
      <c r="CT8" s="585">
        <f>CT9</f>
        <v>0</v>
      </c>
      <c r="CU8" s="585">
        <f>SUM(Table10[[#This Row], [je96]]:Table10[[#This Row], [je100]])</f>
        <v>5780000</v>
      </c>
      <c r="CV8" s="585">
        <f>CV9</f>
        <v>0</v>
      </c>
      <c r="CW8" s="585">
        <f>CW9</f>
        <v>0</v>
      </c>
      <c r="CX8" s="585">
        <f>CX9</f>
        <v>0</v>
      </c>
      <c r="CY8" s="585">
        <f>CY9</f>
        <v>0</v>
      </c>
      <c r="CZ8" s="585">
        <f>CZ9</f>
        <v>5780000</v>
      </c>
      <c r="DA8" s="585">
        <f>SUM(Table10[[#This Row], [je102]]:Table10[[#This Row], [je104]])</f>
        <v>0</v>
      </c>
      <c r="DB8" s="585">
        <f>DB9</f>
        <v>0</v>
      </c>
      <c r="DC8" s="585">
        <f>DC9</f>
        <v>0</v>
      </c>
      <c r="DD8" s="585">
        <f>DD9</f>
        <v>0</v>
      </c>
      <c r="DE8" s="585">
        <f>SUM(Table10[[#This Row], [je106]]:Table10[[#This Row], [je110]])</f>
        <v>0</v>
      </c>
      <c r="DF8" s="585">
        <f>DF9</f>
        <v>0</v>
      </c>
      <c r="DG8" s="585">
        <f>DG9</f>
        <v>0</v>
      </c>
      <c r="DH8" s="585">
        <f>DH9</f>
        <v>0</v>
      </c>
      <c r="DI8" s="681">
        <f>DI9</f>
        <v>0</v>
      </c>
      <c r="DJ8" s="630">
        <f>DJ9</f>
        <v>0</v>
      </c>
    </row>
    <row customHeight="1" ht="22.5">
      <c r="A9" s="582" t="s">
        <v>304</v>
      </c>
      <c r="B9" s="584"/>
      <c r="C9" s="584"/>
      <c r="D9" s="584" t="s">
        <v>460</v>
      </c>
      <c r="E9" s="585">
        <f>Table10[[#This Row], [je2]]+Table10[[#This Row], [je16]]+Table10[[#This Row], [je44]]+Table10[[#This Row], [je57]]+Table10[[#This Row], [je62]]+Table10[[#This Row], [je75]]+Table10[[#This Row], [je92]]+Table10[[#This Row], [je95]]+Table10[[#This Row], [je101]]+Table10[[#This Row], [je105]]</f>
        <v>60351010.77</v>
      </c>
      <c r="F9" s="585">
        <f>SUM(Table10[[#This Row], [je3]]:Table10[[#This Row], [je15]])</f>
        <v>0</v>
      </c>
      <c r="G9" s="585">
        <f>G10+G11</f>
        <v>0</v>
      </c>
      <c r="H9" s="585">
        <f>H10+H11</f>
        <v>0</v>
      </c>
      <c r="I9" s="585">
        <f>I10+I11</f>
        <v>0</v>
      </c>
      <c r="J9" s="585">
        <f>J10+J11</f>
        <v>0</v>
      </c>
      <c r="K9" s="585">
        <f>K10+K11</f>
        <v>0</v>
      </c>
      <c r="L9" s="585">
        <f>L10+L11</f>
        <v>0</v>
      </c>
      <c r="M9" s="585">
        <f>M10+M11</f>
        <v>0</v>
      </c>
      <c r="N9" s="585">
        <f>N10+N11</f>
        <v>0</v>
      </c>
      <c r="O9" s="585">
        <f>O10+O11</f>
        <v>0</v>
      </c>
      <c r="P9" s="585">
        <f>P10+P11</f>
        <v>0</v>
      </c>
      <c r="Q9" s="585">
        <f>Q10+Q11</f>
        <v>0</v>
      </c>
      <c r="R9" s="585">
        <f>R10+R11</f>
        <v>0</v>
      </c>
      <c r="S9" s="585">
        <f>S10+S11</f>
        <v>0</v>
      </c>
      <c r="T9" s="585">
        <f>SUM(Table10[[#This Row], [je17]]:Table10[[#This Row], [je43]])</f>
        <v>3484500</v>
      </c>
      <c r="U9" s="585">
        <f>U10+U11</f>
        <v>0</v>
      </c>
      <c r="V9" s="585">
        <f>V10+V11</f>
        <v>0</v>
      </c>
      <c r="W9" s="585">
        <f>W10+W11</f>
        <v>0</v>
      </c>
      <c r="X9" s="585">
        <f>X10+X11</f>
        <v>0</v>
      </c>
      <c r="Y9" s="585">
        <f>Y10+Y11</f>
        <v>0</v>
      </c>
      <c r="Z9" s="585">
        <f>Z10+Z11</f>
        <v>0</v>
      </c>
      <c r="AA9" s="585">
        <f>AA10+AA11</f>
        <v>0</v>
      </c>
      <c r="AB9" s="585">
        <f>AB10+AB11</f>
        <v>0</v>
      </c>
      <c r="AC9" s="585">
        <f>AC10+AC11</f>
        <v>0</v>
      </c>
      <c r="AD9" s="585">
        <f>AD10+AD11</f>
        <v>0</v>
      </c>
      <c r="AE9" s="585">
        <f>AE10+AE11</f>
        <v>0</v>
      </c>
      <c r="AF9" s="585">
        <f>AF10+AF11</f>
        <v>0</v>
      </c>
      <c r="AG9" s="585">
        <f>AG10+AG11</f>
        <v>0</v>
      </c>
      <c r="AH9" s="585">
        <f>AH10+AH11</f>
        <v>0</v>
      </c>
      <c r="AI9" s="585">
        <f>AI10+AI11</f>
        <v>0</v>
      </c>
      <c r="AJ9" s="585">
        <f>AJ10+AJ11</f>
        <v>0</v>
      </c>
      <c r="AK9" s="585">
        <f>AK10+AK11</f>
        <v>0</v>
      </c>
      <c r="AL9" s="585">
        <f>AL10+AL11</f>
        <v>0</v>
      </c>
      <c r="AM9" s="585">
        <f>AM10+AM11</f>
        <v>0</v>
      </c>
      <c r="AN9" s="585">
        <f>AN10+AN11</f>
        <v>0</v>
      </c>
      <c r="AO9" s="585">
        <f>AO10+AO11</f>
        <v>3484500</v>
      </c>
      <c r="AP9" s="585">
        <f>AP10+AP11</f>
        <v>0</v>
      </c>
      <c r="AQ9" s="585">
        <f>AQ10+AQ11</f>
        <v>0</v>
      </c>
      <c r="AR9" s="585">
        <f>AR10+AR11</f>
        <v>0</v>
      </c>
      <c r="AS9" s="585">
        <f>AS10+AS11</f>
        <v>0</v>
      </c>
      <c r="AT9" s="585">
        <f>AT10+AT11</f>
        <v>0</v>
      </c>
      <c r="AU9" s="585">
        <f>AU10+AU11</f>
        <v>0</v>
      </c>
      <c r="AV9" s="585">
        <f>SUM(Table10[[#This Row], [je45]]:Table10[[#This Row], [je56]])</f>
        <v>0</v>
      </c>
      <c r="AW9" s="585">
        <f>AW10+AW11</f>
        <v>0</v>
      </c>
      <c r="AX9" s="585">
        <f>AX10+AX11</f>
        <v>0</v>
      </c>
      <c r="AY9" s="585">
        <f>AY10+AY11</f>
        <v>0</v>
      </c>
      <c r="AZ9" s="585">
        <f>AZ10+AZ11</f>
        <v>0</v>
      </c>
      <c r="BA9" s="585">
        <f>BA10+BA11</f>
        <v>0</v>
      </c>
      <c r="BB9" s="585">
        <f>BB10+BB11</f>
        <v>0</v>
      </c>
      <c r="BC9" s="585">
        <f>BC10+BC11</f>
        <v>0</v>
      </c>
      <c r="BD9" s="585">
        <f>BD10+BD11</f>
        <v>0</v>
      </c>
      <c r="BE9" s="585">
        <f>BE10+BE11</f>
        <v>0</v>
      </c>
      <c r="BF9" s="585">
        <f>BF10+BF11</f>
        <v>0</v>
      </c>
      <c r="BG9" s="585">
        <f>BG10+BG11</f>
        <v>0</v>
      </c>
      <c r="BH9" s="585">
        <f>BH10+BH11</f>
        <v>0</v>
      </c>
      <c r="BI9" s="585">
        <f>SUM(Table10[[#This Row], [je58]]:Table10[[#This Row], [je61]])</f>
        <v>0</v>
      </c>
      <c r="BJ9" s="585">
        <f>BJ10+BJ11</f>
        <v>0</v>
      </c>
      <c r="BK9" s="585">
        <f>BK10+BK11</f>
        <v>0</v>
      </c>
      <c r="BL9" s="585">
        <f>BL10+BL11</f>
        <v>0</v>
      </c>
      <c r="BM9" s="585">
        <f>BM10+BM11</f>
        <v>0</v>
      </c>
      <c r="BN9" s="585">
        <f>SUM(Table10[[#This Row], [je63]]:Table10[[#This Row], [je74]])</f>
        <v>20118595.12</v>
      </c>
      <c r="BO9" s="585">
        <f>BO10+BO11</f>
        <v>0</v>
      </c>
      <c r="BP9" s="585">
        <f>BP10+BP11</f>
        <v>0</v>
      </c>
      <c r="BQ9" s="585">
        <f>BQ10+BQ11</f>
        <v>0</v>
      </c>
      <c r="BR9" s="585">
        <f>BR10+BR11</f>
        <v>20118595.12</v>
      </c>
      <c r="BS9" s="585">
        <f>BS10+BS11</f>
        <v>0</v>
      </c>
      <c r="BT9" s="585">
        <f>BT10+BT11</f>
        <v>0</v>
      </c>
      <c r="BU9" s="585">
        <f>BU10+BU11</f>
        <v>0</v>
      </c>
      <c r="BV9" s="585">
        <f>BV10+BV11</f>
        <v>0</v>
      </c>
      <c r="BW9" s="585">
        <f>BW10+BW11</f>
        <v>0</v>
      </c>
      <c r="BX9" s="585">
        <f>BX10+BX11</f>
        <v>0</v>
      </c>
      <c r="BY9" s="585">
        <f>BY10+BY11</f>
        <v>0</v>
      </c>
      <c r="BZ9" s="585">
        <f>BZ10+BZ11</f>
        <v>0</v>
      </c>
      <c r="CA9" s="585">
        <f>SUM(Table10[[#This Row], [je76]]:Table10[[#This Row], [je91]])</f>
        <v>30967915.65</v>
      </c>
      <c r="CB9" s="585">
        <f>CB10+CB11</f>
        <v>6141118.53</v>
      </c>
      <c r="CC9" s="585">
        <f>CC10+CC11</f>
        <v>0</v>
      </c>
      <c r="CD9" s="585">
        <f>CD10+CD11</f>
        <v>0</v>
      </c>
      <c r="CE9" s="585">
        <f>CE10+CE11</f>
        <v>24826797.12</v>
      </c>
      <c r="CF9" s="585">
        <f>CF10+CF11</f>
        <v>0</v>
      </c>
      <c r="CG9" s="585">
        <f>CG10+CG11</f>
        <v>0</v>
      </c>
      <c r="CH9" s="585">
        <f>CH10+CH11</f>
        <v>0</v>
      </c>
      <c r="CI9" s="585">
        <f>CI10+CI11</f>
        <v>0</v>
      </c>
      <c r="CJ9" s="585">
        <f>CJ10+CJ11</f>
        <v>0</v>
      </c>
      <c r="CK9" s="585">
        <f>CK10+CK11</f>
        <v>0</v>
      </c>
      <c r="CL9" s="585">
        <f>CL10+CL11</f>
        <v>0</v>
      </c>
      <c r="CM9" s="585">
        <f>CM10+CM11</f>
        <v>0</v>
      </c>
      <c r="CN9" s="585">
        <f>CN10+CN11</f>
        <v>0</v>
      </c>
      <c r="CO9" s="585">
        <f>CO10+CO11</f>
        <v>0</v>
      </c>
      <c r="CP9" s="585">
        <f>CP10+CP11</f>
        <v>0</v>
      </c>
      <c r="CQ9" s="585">
        <f>CQ10+CQ11</f>
        <v>0</v>
      </c>
      <c r="CR9" s="585">
        <f>SUM(Table10[[#This Row], [je93]]:Table10[[#This Row], [je94]])</f>
        <v>0</v>
      </c>
      <c r="CS9" s="585">
        <f>CS10+CS11</f>
        <v>0</v>
      </c>
      <c r="CT9" s="585">
        <f>CT10+CT11</f>
        <v>0</v>
      </c>
      <c r="CU9" s="585">
        <f>SUM(Table10[[#This Row], [je96]]:Table10[[#This Row], [je100]])</f>
        <v>5780000</v>
      </c>
      <c r="CV9" s="585">
        <f>CV10+CV11</f>
        <v>0</v>
      </c>
      <c r="CW9" s="585">
        <f>CW10+CW11</f>
        <v>0</v>
      </c>
      <c r="CX9" s="585">
        <f>CX10+CX11</f>
        <v>0</v>
      </c>
      <c r="CY9" s="585">
        <f>CY10+CY11</f>
        <v>0</v>
      </c>
      <c r="CZ9" s="585">
        <f>CZ10+CZ11</f>
        <v>5780000</v>
      </c>
      <c r="DA9" s="585">
        <f>SUM(Table10[[#This Row], [je102]]:Table10[[#This Row], [je104]])</f>
        <v>0</v>
      </c>
      <c r="DB9" s="585">
        <f>DB10+DB11</f>
        <v>0</v>
      </c>
      <c r="DC9" s="585">
        <f>DC10+DC11</f>
        <v>0</v>
      </c>
      <c r="DD9" s="585">
        <f>DD10+DD11</f>
        <v>0</v>
      </c>
      <c r="DE9" s="585">
        <f>SUM(Table10[[#This Row], [je106]]:Table10[[#This Row], [je110]])</f>
        <v>0</v>
      </c>
      <c r="DF9" s="585">
        <f>DF10+DF11</f>
        <v>0</v>
      </c>
      <c r="DG9" s="585">
        <f>DG10+DG11</f>
        <v>0</v>
      </c>
      <c r="DH9" s="585">
        <f>DH10+DH11</f>
        <v>0</v>
      </c>
      <c r="DI9" s="681">
        <f>DI10+DI11</f>
        <v>0</v>
      </c>
      <c r="DJ9" s="630">
        <f>DJ10+DJ11</f>
        <v>0</v>
      </c>
    </row>
    <row customHeight="1" ht="22.5">
      <c r="A10" s="588" t="s">
        <v>306</v>
      </c>
      <c r="B10" s="590"/>
      <c r="C10" s="590"/>
      <c r="D10" s="590" t="s">
        <v>461</v>
      </c>
      <c r="E10" s="585">
        <f>Table10[[#This Row], [je2]]+Table10[[#This Row], [je16]]+Table10[[#This Row], [je44]]+Table10[[#This Row], [je57]]+Table10[[#This Row], [je62]]+Table10[[#This Row], [je75]]+Table10[[#This Row], [je92]]+Table10[[#This Row], [je95]]+Table10[[#This Row], [je101]]+Table10[[#This Row], [je105]]</f>
        <v>23085802</v>
      </c>
      <c r="F10" s="585">
        <f>SUM(Table10[[#This Row], [je3]]:Table10[[#This Row], [je15]])</f>
        <v>0</v>
      </c>
      <c r="G10" s="585">
        <v>0</v>
      </c>
      <c r="H10" s="585">
        <v>0</v>
      </c>
      <c r="I10" s="585">
        <v>0</v>
      </c>
      <c r="J10" s="585">
        <v>0</v>
      </c>
      <c r="K10" s="585">
        <v>0</v>
      </c>
      <c r="L10" s="585">
        <v>0</v>
      </c>
      <c r="M10" s="585">
        <v>0</v>
      </c>
      <c r="N10" s="585">
        <v>0</v>
      </c>
      <c r="O10" s="585">
        <v>0</v>
      </c>
      <c r="P10" s="585">
        <v>0</v>
      </c>
      <c r="Q10" s="585">
        <v>0</v>
      </c>
      <c r="R10" s="585">
        <v>0</v>
      </c>
      <c r="S10" s="585">
        <v>0</v>
      </c>
      <c r="T10" s="585">
        <f>SUM(Table10[[#This Row], [je17]]:Table10[[#This Row], [je43]])</f>
        <v>0</v>
      </c>
      <c r="U10" s="585">
        <v>0</v>
      </c>
      <c r="V10" s="585">
        <v>0</v>
      </c>
      <c r="W10" s="585">
        <v>0</v>
      </c>
      <c r="X10" s="585">
        <v>0</v>
      </c>
      <c r="Y10" s="585">
        <v>0</v>
      </c>
      <c r="Z10" s="585">
        <v>0</v>
      </c>
      <c r="AA10" s="585">
        <v>0</v>
      </c>
      <c r="AB10" s="585">
        <v>0</v>
      </c>
      <c r="AC10" s="585">
        <v>0</v>
      </c>
      <c r="AD10" s="585">
        <v>0</v>
      </c>
      <c r="AE10" s="585">
        <v>0</v>
      </c>
      <c r="AF10" s="585">
        <v>0</v>
      </c>
      <c r="AG10" s="585">
        <v>0</v>
      </c>
      <c r="AH10" s="585">
        <v>0</v>
      </c>
      <c r="AI10" s="585">
        <v>0</v>
      </c>
      <c r="AJ10" s="585">
        <v>0</v>
      </c>
      <c r="AK10" s="585">
        <v>0</v>
      </c>
      <c r="AL10" s="585">
        <v>0</v>
      </c>
      <c r="AM10" s="585">
        <v>0</v>
      </c>
      <c r="AN10" s="585">
        <v>0</v>
      </c>
      <c r="AO10" s="585">
        <v>0</v>
      </c>
      <c r="AP10" s="585">
        <v>0</v>
      </c>
      <c r="AQ10" s="585">
        <v>0</v>
      </c>
      <c r="AR10" s="585">
        <v>0</v>
      </c>
      <c r="AS10" s="585">
        <v>0</v>
      </c>
      <c r="AT10" s="585">
        <v>0</v>
      </c>
      <c r="AU10" s="585">
        <v>0</v>
      </c>
      <c r="AV10" s="585">
        <f>SUM(Table10[[#This Row], [je45]]:Table10[[#This Row], [je56]])</f>
        <v>0</v>
      </c>
      <c r="AW10" s="585">
        <v>0</v>
      </c>
      <c r="AX10" s="585">
        <v>0</v>
      </c>
      <c r="AY10" s="585">
        <v>0</v>
      </c>
      <c r="AZ10" s="585">
        <v>0</v>
      </c>
      <c r="BA10" s="585">
        <v>0</v>
      </c>
      <c r="BB10" s="585">
        <v>0</v>
      </c>
      <c r="BC10" s="585">
        <v>0</v>
      </c>
      <c r="BD10" s="585">
        <v>0</v>
      </c>
      <c r="BE10" s="585">
        <v>0</v>
      </c>
      <c r="BF10" s="585">
        <v>0</v>
      </c>
      <c r="BG10" s="585">
        <v>0</v>
      </c>
      <c r="BH10" s="585">
        <v>0</v>
      </c>
      <c r="BI10" s="585">
        <f>SUM(Table10[[#This Row], [je58]]:Table10[[#This Row], [je61]])</f>
        <v>0</v>
      </c>
      <c r="BJ10" s="585">
        <v>0</v>
      </c>
      <c r="BK10" s="585">
        <v>0</v>
      </c>
      <c r="BL10" s="585">
        <v>0</v>
      </c>
      <c r="BM10" s="585">
        <v>0</v>
      </c>
      <c r="BN10" s="585">
        <f>SUM(Table10[[#This Row], [je63]]:Table10[[#This Row], [je74]])</f>
        <v>10623300</v>
      </c>
      <c r="BO10" s="585">
        <v>0</v>
      </c>
      <c r="BP10" s="585">
        <v>0</v>
      </c>
      <c r="BQ10" s="585">
        <v>0</v>
      </c>
      <c r="BR10" s="585">
        <v>10623300</v>
      </c>
      <c r="BS10" s="585">
        <v>0</v>
      </c>
      <c r="BT10" s="585">
        <v>0</v>
      </c>
      <c r="BU10" s="585">
        <v>0</v>
      </c>
      <c r="BV10" s="585">
        <v>0</v>
      </c>
      <c r="BW10" s="585">
        <v>0</v>
      </c>
      <c r="BX10" s="585">
        <v>0</v>
      </c>
      <c r="BY10" s="585">
        <v>0</v>
      </c>
      <c r="BZ10" s="585">
        <v>0</v>
      </c>
      <c r="CA10" s="585">
        <f>SUM(Table10[[#This Row], [je76]]:Table10[[#This Row], [je91]])</f>
        <v>12462502</v>
      </c>
      <c r="CB10" s="585">
        <v>0</v>
      </c>
      <c r="CC10" s="585">
        <v>0</v>
      </c>
      <c r="CD10" s="585">
        <v>0</v>
      </c>
      <c r="CE10" s="585">
        <v>12462502</v>
      </c>
      <c r="CF10" s="585">
        <v>0</v>
      </c>
      <c r="CG10" s="585">
        <v>0</v>
      </c>
      <c r="CH10" s="585">
        <v>0</v>
      </c>
      <c r="CI10" s="585">
        <v>0</v>
      </c>
      <c r="CJ10" s="585">
        <v>0</v>
      </c>
      <c r="CK10" s="585">
        <v>0</v>
      </c>
      <c r="CL10" s="585">
        <v>0</v>
      </c>
      <c r="CM10" s="585">
        <v>0</v>
      </c>
      <c r="CN10" s="585">
        <v>0</v>
      </c>
      <c r="CO10" s="585">
        <v>0</v>
      </c>
      <c r="CP10" s="585">
        <v>0</v>
      </c>
      <c r="CQ10" s="585">
        <v>0</v>
      </c>
      <c r="CR10" s="585">
        <f>SUM(Table10[[#This Row], [je93]]:Table10[[#This Row], [je94]])</f>
        <v>0</v>
      </c>
      <c r="CS10" s="585">
        <v>0</v>
      </c>
      <c r="CT10" s="585">
        <v>0</v>
      </c>
      <c r="CU10" s="585">
        <f>SUM(Table10[[#This Row], [je96]]:Table10[[#This Row], [je100]])</f>
        <v>0</v>
      </c>
      <c r="CV10" s="585">
        <v>0</v>
      </c>
      <c r="CW10" s="585">
        <v>0</v>
      </c>
      <c r="CX10" s="585">
        <v>0</v>
      </c>
      <c r="CY10" s="585">
        <v>0</v>
      </c>
      <c r="CZ10" s="585">
        <v>0</v>
      </c>
      <c r="DA10" s="585">
        <f>SUM(Table10[[#This Row], [je102]]:Table10[[#This Row], [je104]])</f>
        <v>0</v>
      </c>
      <c r="DB10" s="585">
        <v>0</v>
      </c>
      <c r="DC10" s="585">
        <v>0</v>
      </c>
      <c r="DD10" s="585">
        <v>0</v>
      </c>
      <c r="DE10" s="585">
        <f>SUM(Table10[[#This Row], [je106]]:Table10[[#This Row], [je110]])</f>
        <v>0</v>
      </c>
      <c r="DF10" s="585">
        <v>0</v>
      </c>
      <c r="DG10" s="585">
        <v>0</v>
      </c>
      <c r="DH10" s="585">
        <v>0</v>
      </c>
      <c r="DI10" s="681">
        <v>0</v>
      </c>
      <c r="DJ10" s="630">
        <v>0</v>
      </c>
    </row>
    <row customHeight="1" ht="22.5">
      <c r="A11" s="588" t="s">
        <v>308</v>
      </c>
      <c r="B11" s="590"/>
      <c r="C11" s="590"/>
      <c r="D11" s="590" t="s">
        <v>462</v>
      </c>
      <c r="E11" s="585">
        <f>Table10[[#This Row], [je2]]+Table10[[#This Row], [je16]]+Table10[[#This Row], [je44]]+Table10[[#This Row], [je57]]+Table10[[#This Row], [je62]]+Table10[[#This Row], [je75]]+Table10[[#This Row], [je92]]+Table10[[#This Row], [je95]]+Table10[[#This Row], [je101]]+Table10[[#This Row], [je105]]</f>
        <v>37265208.77</v>
      </c>
      <c r="F11" s="585">
        <f>SUM(Table10[[#This Row], [je3]]:Table10[[#This Row], [je15]])</f>
        <v>0</v>
      </c>
      <c r="G11" s="585">
        <v>0</v>
      </c>
      <c r="H11" s="585">
        <v>0</v>
      </c>
      <c r="I11" s="585">
        <v>0</v>
      </c>
      <c r="J11" s="585">
        <v>0</v>
      </c>
      <c r="K11" s="585">
        <v>0</v>
      </c>
      <c r="L11" s="585">
        <v>0</v>
      </c>
      <c r="M11" s="585">
        <v>0</v>
      </c>
      <c r="N11" s="585">
        <v>0</v>
      </c>
      <c r="O11" s="585">
        <v>0</v>
      </c>
      <c r="P11" s="585">
        <v>0</v>
      </c>
      <c r="Q11" s="585">
        <v>0</v>
      </c>
      <c r="R11" s="585">
        <v>0</v>
      </c>
      <c r="S11" s="585">
        <v>0</v>
      </c>
      <c r="T11" s="585">
        <f>SUM(Table10[[#This Row], [je17]]:Table10[[#This Row], [je43]])</f>
        <v>3484500</v>
      </c>
      <c r="U11" s="585">
        <v>0</v>
      </c>
      <c r="V11" s="585">
        <v>0</v>
      </c>
      <c r="W11" s="585">
        <v>0</v>
      </c>
      <c r="X11" s="585">
        <v>0</v>
      </c>
      <c r="Y11" s="585">
        <v>0</v>
      </c>
      <c r="Z11" s="585">
        <v>0</v>
      </c>
      <c r="AA11" s="585">
        <v>0</v>
      </c>
      <c r="AB11" s="585">
        <v>0</v>
      </c>
      <c r="AC11" s="585">
        <v>0</v>
      </c>
      <c r="AD11" s="585">
        <v>0</v>
      </c>
      <c r="AE11" s="585">
        <v>0</v>
      </c>
      <c r="AF11" s="585">
        <v>0</v>
      </c>
      <c r="AG11" s="585">
        <v>0</v>
      </c>
      <c r="AH11" s="585">
        <v>0</v>
      </c>
      <c r="AI11" s="585">
        <v>0</v>
      </c>
      <c r="AJ11" s="585">
        <v>0</v>
      </c>
      <c r="AK11" s="585">
        <v>0</v>
      </c>
      <c r="AL11" s="585">
        <v>0</v>
      </c>
      <c r="AM11" s="585">
        <v>0</v>
      </c>
      <c r="AN11" s="585">
        <v>0</v>
      </c>
      <c r="AO11" s="585">
        <v>3484500</v>
      </c>
      <c r="AP11" s="585">
        <v>0</v>
      </c>
      <c r="AQ11" s="585">
        <v>0</v>
      </c>
      <c r="AR11" s="585">
        <v>0</v>
      </c>
      <c r="AS11" s="585">
        <v>0</v>
      </c>
      <c r="AT11" s="585">
        <v>0</v>
      </c>
      <c r="AU11" s="585">
        <v>0</v>
      </c>
      <c r="AV11" s="585">
        <f>SUM(Table10[[#This Row], [je45]]:Table10[[#This Row], [je56]])</f>
        <v>0</v>
      </c>
      <c r="AW11" s="585">
        <v>0</v>
      </c>
      <c r="AX11" s="585">
        <v>0</v>
      </c>
      <c r="AY11" s="585">
        <v>0</v>
      </c>
      <c r="AZ11" s="585">
        <v>0</v>
      </c>
      <c r="BA11" s="585">
        <v>0</v>
      </c>
      <c r="BB11" s="585">
        <v>0</v>
      </c>
      <c r="BC11" s="585">
        <v>0</v>
      </c>
      <c r="BD11" s="585">
        <v>0</v>
      </c>
      <c r="BE11" s="585">
        <v>0</v>
      </c>
      <c r="BF11" s="585">
        <v>0</v>
      </c>
      <c r="BG11" s="585">
        <v>0</v>
      </c>
      <c r="BH11" s="585">
        <v>0</v>
      </c>
      <c r="BI11" s="585">
        <f>SUM(Table10[[#This Row], [je58]]:Table10[[#This Row], [je61]])</f>
        <v>0</v>
      </c>
      <c r="BJ11" s="585">
        <v>0</v>
      </c>
      <c r="BK11" s="585">
        <v>0</v>
      </c>
      <c r="BL11" s="585">
        <v>0</v>
      </c>
      <c r="BM11" s="585">
        <v>0</v>
      </c>
      <c r="BN11" s="585">
        <f>SUM(Table10[[#This Row], [je63]]:Table10[[#This Row], [je74]])</f>
        <v>9495295.12</v>
      </c>
      <c r="BO11" s="585">
        <v>0</v>
      </c>
      <c r="BP11" s="585">
        <v>0</v>
      </c>
      <c r="BQ11" s="585">
        <v>0</v>
      </c>
      <c r="BR11" s="585">
        <v>9495295.12</v>
      </c>
      <c r="BS11" s="585">
        <v>0</v>
      </c>
      <c r="BT11" s="585">
        <v>0</v>
      </c>
      <c r="BU11" s="585">
        <v>0</v>
      </c>
      <c r="BV11" s="585">
        <v>0</v>
      </c>
      <c r="BW11" s="585">
        <v>0</v>
      </c>
      <c r="BX11" s="585">
        <v>0</v>
      </c>
      <c r="BY11" s="585">
        <v>0</v>
      </c>
      <c r="BZ11" s="585">
        <v>0</v>
      </c>
      <c r="CA11" s="585">
        <f>SUM(Table10[[#This Row], [je76]]:Table10[[#This Row], [je91]])</f>
        <v>18505413.65</v>
      </c>
      <c r="CB11" s="585">
        <v>6141118.53</v>
      </c>
      <c r="CC11" s="585">
        <v>0</v>
      </c>
      <c r="CD11" s="585">
        <v>0</v>
      </c>
      <c r="CE11" s="585">
        <v>12364295.12</v>
      </c>
      <c r="CF11" s="585">
        <v>0</v>
      </c>
      <c r="CG11" s="585">
        <v>0</v>
      </c>
      <c r="CH11" s="585">
        <v>0</v>
      </c>
      <c r="CI11" s="585">
        <v>0</v>
      </c>
      <c r="CJ11" s="585">
        <v>0</v>
      </c>
      <c r="CK11" s="585">
        <v>0</v>
      </c>
      <c r="CL11" s="585">
        <v>0</v>
      </c>
      <c r="CM11" s="585">
        <v>0</v>
      </c>
      <c r="CN11" s="585">
        <v>0</v>
      </c>
      <c r="CO11" s="585">
        <v>0</v>
      </c>
      <c r="CP11" s="585">
        <v>0</v>
      </c>
      <c r="CQ11" s="585">
        <v>0</v>
      </c>
      <c r="CR11" s="585">
        <f>SUM(Table10[[#This Row], [je93]]:Table10[[#This Row], [je94]])</f>
        <v>0</v>
      </c>
      <c r="CS11" s="585">
        <v>0</v>
      </c>
      <c r="CT11" s="585">
        <v>0</v>
      </c>
      <c r="CU11" s="585">
        <f>SUM(Table10[[#This Row], [je96]]:Table10[[#This Row], [je100]])</f>
        <v>5780000</v>
      </c>
      <c r="CV11" s="585">
        <v>0</v>
      </c>
      <c r="CW11" s="585">
        <v>0</v>
      </c>
      <c r="CX11" s="585">
        <v>0</v>
      </c>
      <c r="CY11" s="585">
        <v>0</v>
      </c>
      <c r="CZ11" s="585">
        <v>5780000</v>
      </c>
      <c r="DA11" s="585">
        <f>SUM(Table10[[#This Row], [je102]]:Table10[[#This Row], [je104]])</f>
        <v>0</v>
      </c>
      <c r="DB11" s="585">
        <v>0</v>
      </c>
      <c r="DC11" s="585">
        <v>0</v>
      </c>
      <c r="DD11" s="585">
        <v>0</v>
      </c>
      <c r="DE11" s="585">
        <f>SUM(Table10[[#This Row], [je106]]:Table10[[#This Row], [je110]])</f>
        <v>0</v>
      </c>
      <c r="DF11" s="585">
        <v>0</v>
      </c>
      <c r="DG11" s="585">
        <v>0</v>
      </c>
      <c r="DH11" s="585">
        <v>0</v>
      </c>
      <c r="DI11" s="681">
        <v>0</v>
      </c>
      <c r="DJ11" s="630">
        <v>0</v>
      </c>
    </row>
    <row customHeight="1" ht="22.5">
      <c r="A12" s="582" t="s">
        <v>322</v>
      </c>
      <c r="B12" s="584"/>
      <c r="C12" s="584"/>
      <c r="D12" s="584" t="s">
        <v>323</v>
      </c>
      <c r="E12" s="585">
        <f>Table10[[#This Row], [je2]]+Table10[[#This Row], [je16]]+Table10[[#This Row], [je44]]+Table10[[#This Row], [je57]]+Table10[[#This Row], [je62]]+Table10[[#This Row], [je75]]+Table10[[#This Row], [je92]]+Table10[[#This Row], [je95]]+Table10[[#This Row], [je101]]+Table10[[#This Row], [je105]]</f>
        <v>21242657.06</v>
      </c>
      <c r="F12" s="585">
        <f>SUM(Table10[[#This Row], [je3]]:Table10[[#This Row], [je15]])</f>
        <v>0</v>
      </c>
      <c r="G12" s="585">
        <f>G13</f>
        <v>0</v>
      </c>
      <c r="H12" s="585">
        <f>H13</f>
        <v>0</v>
      </c>
      <c r="I12" s="585">
        <f>I13</f>
        <v>0</v>
      </c>
      <c r="J12" s="585">
        <f>J13</f>
        <v>0</v>
      </c>
      <c r="K12" s="585">
        <f>K13</f>
        <v>0</v>
      </c>
      <c r="L12" s="585">
        <f>L13</f>
        <v>0</v>
      </c>
      <c r="M12" s="585">
        <f>M13</f>
        <v>0</v>
      </c>
      <c r="N12" s="585">
        <f>N13</f>
        <v>0</v>
      </c>
      <c r="O12" s="585">
        <f>O13</f>
        <v>0</v>
      </c>
      <c r="P12" s="585">
        <f>P13</f>
        <v>0</v>
      </c>
      <c r="Q12" s="585">
        <f>Q13</f>
        <v>0</v>
      </c>
      <c r="R12" s="585">
        <f>R13</f>
        <v>0</v>
      </c>
      <c r="S12" s="585">
        <f>S13</f>
        <v>0</v>
      </c>
      <c r="T12" s="585">
        <f>SUM(Table10[[#This Row], [je17]]:Table10[[#This Row], [je43]])</f>
        <v>0</v>
      </c>
      <c r="U12" s="585">
        <f>U13</f>
        <v>0</v>
      </c>
      <c r="V12" s="585">
        <f>V13</f>
        <v>0</v>
      </c>
      <c r="W12" s="585">
        <f>W13</f>
        <v>0</v>
      </c>
      <c r="X12" s="585">
        <f>X13</f>
        <v>0</v>
      </c>
      <c r="Y12" s="585">
        <f>Y13</f>
        <v>0</v>
      </c>
      <c r="Z12" s="585">
        <f>Z13</f>
        <v>0</v>
      </c>
      <c r="AA12" s="585">
        <f>AA13</f>
        <v>0</v>
      </c>
      <c r="AB12" s="585">
        <f>AB13</f>
        <v>0</v>
      </c>
      <c r="AC12" s="585">
        <f>AC13</f>
        <v>0</v>
      </c>
      <c r="AD12" s="585">
        <f>AD13</f>
        <v>0</v>
      </c>
      <c r="AE12" s="585">
        <f>AE13</f>
        <v>0</v>
      </c>
      <c r="AF12" s="585">
        <f>AF13</f>
        <v>0</v>
      </c>
      <c r="AG12" s="585">
        <f>AG13</f>
        <v>0</v>
      </c>
      <c r="AH12" s="585">
        <f>AH13</f>
        <v>0</v>
      </c>
      <c r="AI12" s="585">
        <f>AI13</f>
        <v>0</v>
      </c>
      <c r="AJ12" s="585">
        <f>AJ13</f>
        <v>0</v>
      </c>
      <c r="AK12" s="585">
        <f>AK13</f>
        <v>0</v>
      </c>
      <c r="AL12" s="585">
        <f>AL13</f>
        <v>0</v>
      </c>
      <c r="AM12" s="585">
        <f>AM13</f>
        <v>0</v>
      </c>
      <c r="AN12" s="585">
        <f>AN13</f>
        <v>0</v>
      </c>
      <c r="AO12" s="585">
        <f>AO13</f>
        <v>0</v>
      </c>
      <c r="AP12" s="585">
        <f>AP13</f>
        <v>0</v>
      </c>
      <c r="AQ12" s="585">
        <f>AQ13</f>
        <v>0</v>
      </c>
      <c r="AR12" s="585">
        <f>AR13</f>
        <v>0</v>
      </c>
      <c r="AS12" s="585">
        <f>AS13</f>
        <v>0</v>
      </c>
      <c r="AT12" s="585">
        <f>AT13</f>
        <v>0</v>
      </c>
      <c r="AU12" s="585">
        <f>AU13</f>
        <v>0</v>
      </c>
      <c r="AV12" s="585">
        <f>SUM(Table10[[#This Row], [je45]]:Table10[[#This Row], [je56]])</f>
        <v>0</v>
      </c>
      <c r="AW12" s="585">
        <f>AW13</f>
        <v>0</v>
      </c>
      <c r="AX12" s="585">
        <f>AX13</f>
        <v>0</v>
      </c>
      <c r="AY12" s="585">
        <f>AY13</f>
        <v>0</v>
      </c>
      <c r="AZ12" s="585">
        <f>AZ13</f>
        <v>0</v>
      </c>
      <c r="BA12" s="585">
        <f>BA13</f>
        <v>0</v>
      </c>
      <c r="BB12" s="585">
        <f>BB13</f>
        <v>0</v>
      </c>
      <c r="BC12" s="585">
        <f>BC13</f>
        <v>0</v>
      </c>
      <c r="BD12" s="585">
        <f>BD13</f>
        <v>0</v>
      </c>
      <c r="BE12" s="585">
        <f>BE13</f>
        <v>0</v>
      </c>
      <c r="BF12" s="585">
        <f>BF13</f>
        <v>0</v>
      </c>
      <c r="BG12" s="585">
        <f>BG13</f>
        <v>0</v>
      </c>
      <c r="BH12" s="585">
        <f>BH13</f>
        <v>0</v>
      </c>
      <c r="BI12" s="585">
        <f>SUM(Table10[[#This Row], [je58]]:Table10[[#This Row], [je61]])</f>
        <v>0</v>
      </c>
      <c r="BJ12" s="585">
        <f>BJ13</f>
        <v>0</v>
      </c>
      <c r="BK12" s="585">
        <f>BK13</f>
        <v>0</v>
      </c>
      <c r="BL12" s="585">
        <f>BL13</f>
        <v>0</v>
      </c>
      <c r="BM12" s="585">
        <f>BM13</f>
        <v>0</v>
      </c>
      <c r="BN12" s="585">
        <f>SUM(Table10[[#This Row], [je63]]:Table10[[#This Row], [je74]])</f>
        <v>10621328.53</v>
      </c>
      <c r="BO12" s="585">
        <f>BO13</f>
        <v>0</v>
      </c>
      <c r="BP12" s="585">
        <f>BP13</f>
        <v>0</v>
      </c>
      <c r="BQ12" s="585">
        <f>BQ13</f>
        <v>0</v>
      </c>
      <c r="BR12" s="585">
        <f>BR13</f>
        <v>10621328.53</v>
      </c>
      <c r="BS12" s="585">
        <f>BS13</f>
        <v>0</v>
      </c>
      <c r="BT12" s="585">
        <f>BT13</f>
        <v>0</v>
      </c>
      <c r="BU12" s="585">
        <f>BU13</f>
        <v>0</v>
      </c>
      <c r="BV12" s="585">
        <f>BV13</f>
        <v>0</v>
      </c>
      <c r="BW12" s="585">
        <f>BW13</f>
        <v>0</v>
      </c>
      <c r="BX12" s="585">
        <f>BX13</f>
        <v>0</v>
      </c>
      <c r="BY12" s="585">
        <f>BY13</f>
        <v>0</v>
      </c>
      <c r="BZ12" s="585">
        <f>BZ13</f>
        <v>0</v>
      </c>
      <c r="CA12" s="585">
        <f>SUM(Table10[[#This Row], [je76]]:Table10[[#This Row], [je91]])</f>
        <v>10621328.53</v>
      </c>
      <c r="CB12" s="585">
        <f>CB13</f>
        <v>0</v>
      </c>
      <c r="CC12" s="585">
        <f>CC13</f>
        <v>0</v>
      </c>
      <c r="CD12" s="585">
        <f>CD13</f>
        <v>0</v>
      </c>
      <c r="CE12" s="585">
        <f>CE13</f>
        <v>10621328.53</v>
      </c>
      <c r="CF12" s="585">
        <f>CF13</f>
        <v>0</v>
      </c>
      <c r="CG12" s="585">
        <f>CG13</f>
        <v>0</v>
      </c>
      <c r="CH12" s="585">
        <f>CH13</f>
        <v>0</v>
      </c>
      <c r="CI12" s="585">
        <f>CI13</f>
        <v>0</v>
      </c>
      <c r="CJ12" s="585">
        <f>CJ13</f>
        <v>0</v>
      </c>
      <c r="CK12" s="585">
        <f>CK13</f>
        <v>0</v>
      </c>
      <c r="CL12" s="585">
        <f>CL13</f>
        <v>0</v>
      </c>
      <c r="CM12" s="585">
        <f>CM13</f>
        <v>0</v>
      </c>
      <c r="CN12" s="585">
        <f>CN13</f>
        <v>0</v>
      </c>
      <c r="CO12" s="585">
        <f>CO13</f>
        <v>0</v>
      </c>
      <c r="CP12" s="585">
        <f>CP13</f>
        <v>0</v>
      </c>
      <c r="CQ12" s="585">
        <f>CQ13</f>
        <v>0</v>
      </c>
      <c r="CR12" s="585">
        <f>SUM(Table10[[#This Row], [je93]]:Table10[[#This Row], [je94]])</f>
        <v>0</v>
      </c>
      <c r="CS12" s="585">
        <f>CS13</f>
        <v>0</v>
      </c>
      <c r="CT12" s="585">
        <f>CT13</f>
        <v>0</v>
      </c>
      <c r="CU12" s="585">
        <f>SUM(Table10[[#This Row], [je96]]:Table10[[#This Row], [je100]])</f>
        <v>0</v>
      </c>
      <c r="CV12" s="585">
        <f>CV13</f>
        <v>0</v>
      </c>
      <c r="CW12" s="585">
        <f>CW13</f>
        <v>0</v>
      </c>
      <c r="CX12" s="585">
        <f>CX13</f>
        <v>0</v>
      </c>
      <c r="CY12" s="585">
        <f>CY13</f>
        <v>0</v>
      </c>
      <c r="CZ12" s="585">
        <f>CZ13</f>
        <v>0</v>
      </c>
      <c r="DA12" s="585">
        <f>SUM(Table10[[#This Row], [je102]]:Table10[[#This Row], [je104]])</f>
        <v>0</v>
      </c>
      <c r="DB12" s="585">
        <f>DB13</f>
        <v>0</v>
      </c>
      <c r="DC12" s="585">
        <f>DC13</f>
        <v>0</v>
      </c>
      <c r="DD12" s="585">
        <f>DD13</f>
        <v>0</v>
      </c>
      <c r="DE12" s="585">
        <f>SUM(Table10[[#This Row], [je106]]:Table10[[#This Row], [je110]])</f>
        <v>0</v>
      </c>
      <c r="DF12" s="585">
        <f>DF13</f>
        <v>0</v>
      </c>
      <c r="DG12" s="585">
        <f>DG13</f>
        <v>0</v>
      </c>
      <c r="DH12" s="585">
        <f>DH13</f>
        <v>0</v>
      </c>
      <c r="DI12" s="681">
        <f>DI13</f>
        <v>0</v>
      </c>
      <c r="DJ12" s="630">
        <f>DJ13</f>
        <v>0</v>
      </c>
    </row>
    <row customHeight="1" ht="22.5">
      <c r="A13" s="582" t="s">
        <v>324</v>
      </c>
      <c r="B13" s="584"/>
      <c r="C13" s="584"/>
      <c r="D13" s="584" t="s">
        <v>467</v>
      </c>
      <c r="E13" s="585">
        <f>Table10[[#This Row], [je2]]+Table10[[#This Row], [je16]]+Table10[[#This Row], [je44]]+Table10[[#This Row], [je57]]+Table10[[#This Row], [je62]]+Table10[[#This Row], [je75]]+Table10[[#This Row], [je92]]+Table10[[#This Row], [je95]]+Table10[[#This Row], [je101]]+Table10[[#This Row], [je105]]</f>
        <v>21242657.06</v>
      </c>
      <c r="F13" s="585">
        <f>SUM(Table10[[#This Row], [je3]]:Table10[[#This Row], [je15]])</f>
        <v>0</v>
      </c>
      <c r="G13" s="585">
        <f>G14</f>
        <v>0</v>
      </c>
      <c r="H13" s="585">
        <f>H14</f>
        <v>0</v>
      </c>
      <c r="I13" s="585">
        <f>I14</f>
        <v>0</v>
      </c>
      <c r="J13" s="585">
        <f>J14</f>
        <v>0</v>
      </c>
      <c r="K13" s="585">
        <f>K14</f>
        <v>0</v>
      </c>
      <c r="L13" s="585">
        <f>L14</f>
        <v>0</v>
      </c>
      <c r="M13" s="585">
        <f>M14</f>
        <v>0</v>
      </c>
      <c r="N13" s="585">
        <f>N14</f>
        <v>0</v>
      </c>
      <c r="O13" s="585">
        <f>O14</f>
        <v>0</v>
      </c>
      <c r="P13" s="585">
        <f>P14</f>
        <v>0</v>
      </c>
      <c r="Q13" s="585">
        <f>Q14</f>
        <v>0</v>
      </c>
      <c r="R13" s="585">
        <f>R14</f>
        <v>0</v>
      </c>
      <c r="S13" s="585">
        <f>S14</f>
        <v>0</v>
      </c>
      <c r="T13" s="585">
        <f>SUM(Table10[[#This Row], [je17]]:Table10[[#This Row], [je43]])</f>
        <v>0</v>
      </c>
      <c r="U13" s="585">
        <f>U14</f>
        <v>0</v>
      </c>
      <c r="V13" s="585">
        <f>V14</f>
        <v>0</v>
      </c>
      <c r="W13" s="585">
        <f>W14</f>
        <v>0</v>
      </c>
      <c r="X13" s="585">
        <f>X14</f>
        <v>0</v>
      </c>
      <c r="Y13" s="585">
        <f>Y14</f>
        <v>0</v>
      </c>
      <c r="Z13" s="585">
        <f>Z14</f>
        <v>0</v>
      </c>
      <c r="AA13" s="585">
        <f>AA14</f>
        <v>0</v>
      </c>
      <c r="AB13" s="585">
        <f>AB14</f>
        <v>0</v>
      </c>
      <c r="AC13" s="585">
        <f>AC14</f>
        <v>0</v>
      </c>
      <c r="AD13" s="585">
        <f>AD14</f>
        <v>0</v>
      </c>
      <c r="AE13" s="585">
        <f>AE14</f>
        <v>0</v>
      </c>
      <c r="AF13" s="585">
        <f>AF14</f>
        <v>0</v>
      </c>
      <c r="AG13" s="585">
        <f>AG14</f>
        <v>0</v>
      </c>
      <c r="AH13" s="585">
        <f>AH14</f>
        <v>0</v>
      </c>
      <c r="AI13" s="585">
        <f>AI14</f>
        <v>0</v>
      </c>
      <c r="AJ13" s="585">
        <f>AJ14</f>
        <v>0</v>
      </c>
      <c r="AK13" s="585">
        <f>AK14</f>
        <v>0</v>
      </c>
      <c r="AL13" s="585">
        <f>AL14</f>
        <v>0</v>
      </c>
      <c r="AM13" s="585">
        <f>AM14</f>
        <v>0</v>
      </c>
      <c r="AN13" s="585">
        <f>AN14</f>
        <v>0</v>
      </c>
      <c r="AO13" s="585">
        <f>AO14</f>
        <v>0</v>
      </c>
      <c r="AP13" s="585">
        <f>AP14</f>
        <v>0</v>
      </c>
      <c r="AQ13" s="585">
        <f>AQ14</f>
        <v>0</v>
      </c>
      <c r="AR13" s="585">
        <f>AR14</f>
        <v>0</v>
      </c>
      <c r="AS13" s="585">
        <f>AS14</f>
        <v>0</v>
      </c>
      <c r="AT13" s="585">
        <f>AT14</f>
        <v>0</v>
      </c>
      <c r="AU13" s="585">
        <f>AU14</f>
        <v>0</v>
      </c>
      <c r="AV13" s="585">
        <f>SUM(Table10[[#This Row], [je45]]:Table10[[#This Row], [je56]])</f>
        <v>0</v>
      </c>
      <c r="AW13" s="585">
        <f>AW14</f>
        <v>0</v>
      </c>
      <c r="AX13" s="585">
        <f>AX14</f>
        <v>0</v>
      </c>
      <c r="AY13" s="585">
        <f>AY14</f>
        <v>0</v>
      </c>
      <c r="AZ13" s="585">
        <f>AZ14</f>
        <v>0</v>
      </c>
      <c r="BA13" s="585">
        <f>BA14</f>
        <v>0</v>
      </c>
      <c r="BB13" s="585">
        <f>BB14</f>
        <v>0</v>
      </c>
      <c r="BC13" s="585">
        <f>BC14</f>
        <v>0</v>
      </c>
      <c r="BD13" s="585">
        <f>BD14</f>
        <v>0</v>
      </c>
      <c r="BE13" s="585">
        <f>BE14</f>
        <v>0</v>
      </c>
      <c r="BF13" s="585">
        <f>BF14</f>
        <v>0</v>
      </c>
      <c r="BG13" s="585">
        <f>BG14</f>
        <v>0</v>
      </c>
      <c r="BH13" s="585">
        <f>BH14</f>
        <v>0</v>
      </c>
      <c r="BI13" s="585">
        <f>SUM(Table10[[#This Row], [je58]]:Table10[[#This Row], [je61]])</f>
        <v>0</v>
      </c>
      <c r="BJ13" s="585">
        <f>BJ14</f>
        <v>0</v>
      </c>
      <c r="BK13" s="585">
        <f>BK14</f>
        <v>0</v>
      </c>
      <c r="BL13" s="585">
        <f>BL14</f>
        <v>0</v>
      </c>
      <c r="BM13" s="585">
        <f>BM14</f>
        <v>0</v>
      </c>
      <c r="BN13" s="585">
        <f>SUM(Table10[[#This Row], [je63]]:Table10[[#This Row], [je74]])</f>
        <v>10621328.53</v>
      </c>
      <c r="BO13" s="585">
        <f>BO14</f>
        <v>0</v>
      </c>
      <c r="BP13" s="585">
        <f>BP14</f>
        <v>0</v>
      </c>
      <c r="BQ13" s="585">
        <f>BQ14</f>
        <v>0</v>
      </c>
      <c r="BR13" s="585">
        <f>BR14</f>
        <v>10621328.53</v>
      </c>
      <c r="BS13" s="585">
        <f>BS14</f>
        <v>0</v>
      </c>
      <c r="BT13" s="585">
        <f>BT14</f>
        <v>0</v>
      </c>
      <c r="BU13" s="585">
        <f>BU14</f>
        <v>0</v>
      </c>
      <c r="BV13" s="585">
        <f>BV14</f>
        <v>0</v>
      </c>
      <c r="BW13" s="585">
        <f>BW14</f>
        <v>0</v>
      </c>
      <c r="BX13" s="585">
        <f>BX14</f>
        <v>0</v>
      </c>
      <c r="BY13" s="585">
        <f>BY14</f>
        <v>0</v>
      </c>
      <c r="BZ13" s="585">
        <f>BZ14</f>
        <v>0</v>
      </c>
      <c r="CA13" s="585">
        <f>SUM(Table10[[#This Row], [je76]]:Table10[[#This Row], [je91]])</f>
        <v>10621328.53</v>
      </c>
      <c r="CB13" s="585">
        <f>CB14</f>
        <v>0</v>
      </c>
      <c r="CC13" s="585">
        <f>CC14</f>
        <v>0</v>
      </c>
      <c r="CD13" s="585">
        <f>CD14</f>
        <v>0</v>
      </c>
      <c r="CE13" s="585">
        <f>CE14</f>
        <v>10621328.53</v>
      </c>
      <c r="CF13" s="585">
        <f>CF14</f>
        <v>0</v>
      </c>
      <c r="CG13" s="585">
        <f>CG14</f>
        <v>0</v>
      </c>
      <c r="CH13" s="585">
        <f>CH14</f>
        <v>0</v>
      </c>
      <c r="CI13" s="585">
        <f>CI14</f>
        <v>0</v>
      </c>
      <c r="CJ13" s="585">
        <f>CJ14</f>
        <v>0</v>
      </c>
      <c r="CK13" s="585">
        <f>CK14</f>
        <v>0</v>
      </c>
      <c r="CL13" s="585">
        <f>CL14</f>
        <v>0</v>
      </c>
      <c r="CM13" s="585">
        <f>CM14</f>
        <v>0</v>
      </c>
      <c r="CN13" s="585">
        <f>CN14</f>
        <v>0</v>
      </c>
      <c r="CO13" s="585">
        <f>CO14</f>
        <v>0</v>
      </c>
      <c r="CP13" s="585">
        <f>CP14</f>
        <v>0</v>
      </c>
      <c r="CQ13" s="585">
        <f>CQ14</f>
        <v>0</v>
      </c>
      <c r="CR13" s="585">
        <f>SUM(Table10[[#This Row], [je93]]:Table10[[#This Row], [je94]])</f>
        <v>0</v>
      </c>
      <c r="CS13" s="585">
        <f>CS14</f>
        <v>0</v>
      </c>
      <c r="CT13" s="585">
        <f>CT14</f>
        <v>0</v>
      </c>
      <c r="CU13" s="585">
        <f>SUM(Table10[[#This Row], [je96]]:Table10[[#This Row], [je100]])</f>
        <v>0</v>
      </c>
      <c r="CV13" s="585">
        <f>CV14</f>
        <v>0</v>
      </c>
      <c r="CW13" s="585">
        <f>CW14</f>
        <v>0</v>
      </c>
      <c r="CX13" s="585">
        <f>CX14</f>
        <v>0</v>
      </c>
      <c r="CY13" s="585">
        <f>CY14</f>
        <v>0</v>
      </c>
      <c r="CZ13" s="585">
        <f>CZ14</f>
        <v>0</v>
      </c>
      <c r="DA13" s="585">
        <f>SUM(Table10[[#This Row], [je102]]:Table10[[#This Row], [je104]])</f>
        <v>0</v>
      </c>
      <c r="DB13" s="585">
        <f>DB14</f>
        <v>0</v>
      </c>
      <c r="DC13" s="585">
        <f>DC14</f>
        <v>0</v>
      </c>
      <c r="DD13" s="585">
        <f>DD14</f>
        <v>0</v>
      </c>
      <c r="DE13" s="585">
        <f>SUM(Table10[[#This Row], [je106]]:Table10[[#This Row], [je110]])</f>
        <v>0</v>
      </c>
      <c r="DF13" s="585">
        <f>DF14</f>
        <v>0</v>
      </c>
      <c r="DG13" s="585">
        <f>DG14</f>
        <v>0</v>
      </c>
      <c r="DH13" s="585">
        <f>DH14</f>
        <v>0</v>
      </c>
      <c r="DI13" s="681">
        <f>DI14</f>
        <v>0</v>
      </c>
      <c r="DJ13" s="630">
        <f>DJ14</f>
        <v>0</v>
      </c>
    </row>
    <row customHeight="1" ht="22.5">
      <c r="A14" s="588" t="s">
        <v>326</v>
      </c>
      <c r="B14" s="590"/>
      <c r="C14" s="590"/>
      <c r="D14" s="590" t="s">
        <v>468</v>
      </c>
      <c r="E14" s="585">
        <f>Table10[[#This Row], [je2]]+Table10[[#This Row], [je16]]+Table10[[#This Row], [je44]]+Table10[[#This Row], [je57]]+Table10[[#This Row], [je62]]+Table10[[#This Row], [je75]]+Table10[[#This Row], [je92]]+Table10[[#This Row], [je95]]+Table10[[#This Row], [je101]]+Table10[[#This Row], [je105]]</f>
        <v>21242657.06</v>
      </c>
      <c r="F14" s="585">
        <f>SUM(Table10[[#This Row], [je3]]:Table10[[#This Row], [je15]])</f>
        <v>0</v>
      </c>
      <c r="G14" s="585">
        <v>0</v>
      </c>
      <c r="H14" s="585">
        <v>0</v>
      </c>
      <c r="I14" s="585">
        <v>0</v>
      </c>
      <c r="J14" s="585">
        <v>0</v>
      </c>
      <c r="K14" s="585">
        <v>0</v>
      </c>
      <c r="L14" s="585">
        <v>0</v>
      </c>
      <c r="M14" s="585">
        <v>0</v>
      </c>
      <c r="N14" s="585">
        <v>0</v>
      </c>
      <c r="O14" s="585">
        <v>0</v>
      </c>
      <c r="P14" s="585">
        <v>0</v>
      </c>
      <c r="Q14" s="585">
        <v>0</v>
      </c>
      <c r="R14" s="585">
        <v>0</v>
      </c>
      <c r="S14" s="585">
        <v>0</v>
      </c>
      <c r="T14" s="585">
        <f>SUM(Table10[[#This Row], [je17]]:Table10[[#This Row], [je43]])</f>
        <v>0</v>
      </c>
      <c r="U14" s="585">
        <v>0</v>
      </c>
      <c r="V14" s="585">
        <v>0</v>
      </c>
      <c r="W14" s="585">
        <v>0</v>
      </c>
      <c r="X14" s="585">
        <v>0</v>
      </c>
      <c r="Y14" s="585">
        <v>0</v>
      </c>
      <c r="Z14" s="585">
        <v>0</v>
      </c>
      <c r="AA14" s="585">
        <v>0</v>
      </c>
      <c r="AB14" s="585">
        <v>0</v>
      </c>
      <c r="AC14" s="585">
        <v>0</v>
      </c>
      <c r="AD14" s="585">
        <v>0</v>
      </c>
      <c r="AE14" s="585">
        <v>0</v>
      </c>
      <c r="AF14" s="585">
        <v>0</v>
      </c>
      <c r="AG14" s="585">
        <v>0</v>
      </c>
      <c r="AH14" s="585">
        <v>0</v>
      </c>
      <c r="AI14" s="585">
        <v>0</v>
      </c>
      <c r="AJ14" s="585">
        <v>0</v>
      </c>
      <c r="AK14" s="585">
        <v>0</v>
      </c>
      <c r="AL14" s="585">
        <v>0</v>
      </c>
      <c r="AM14" s="585">
        <v>0</v>
      </c>
      <c r="AN14" s="585">
        <v>0</v>
      </c>
      <c r="AO14" s="585">
        <v>0</v>
      </c>
      <c r="AP14" s="585">
        <v>0</v>
      </c>
      <c r="AQ14" s="585">
        <v>0</v>
      </c>
      <c r="AR14" s="585">
        <v>0</v>
      </c>
      <c r="AS14" s="585">
        <v>0</v>
      </c>
      <c r="AT14" s="585">
        <v>0</v>
      </c>
      <c r="AU14" s="585">
        <v>0</v>
      </c>
      <c r="AV14" s="585">
        <f>SUM(Table10[[#This Row], [je45]]:Table10[[#This Row], [je56]])</f>
        <v>0</v>
      </c>
      <c r="AW14" s="585">
        <v>0</v>
      </c>
      <c r="AX14" s="585">
        <v>0</v>
      </c>
      <c r="AY14" s="585">
        <v>0</v>
      </c>
      <c r="AZ14" s="585">
        <v>0</v>
      </c>
      <c r="BA14" s="585">
        <v>0</v>
      </c>
      <c r="BB14" s="585">
        <v>0</v>
      </c>
      <c r="BC14" s="585">
        <v>0</v>
      </c>
      <c r="BD14" s="585">
        <v>0</v>
      </c>
      <c r="BE14" s="585">
        <v>0</v>
      </c>
      <c r="BF14" s="585">
        <v>0</v>
      </c>
      <c r="BG14" s="585">
        <v>0</v>
      </c>
      <c r="BH14" s="585">
        <v>0</v>
      </c>
      <c r="BI14" s="585">
        <f>SUM(Table10[[#This Row], [je58]]:Table10[[#This Row], [je61]])</f>
        <v>0</v>
      </c>
      <c r="BJ14" s="585">
        <v>0</v>
      </c>
      <c r="BK14" s="585">
        <v>0</v>
      </c>
      <c r="BL14" s="585">
        <v>0</v>
      </c>
      <c r="BM14" s="585">
        <v>0</v>
      </c>
      <c r="BN14" s="585">
        <f>SUM(Table10[[#This Row], [je63]]:Table10[[#This Row], [je74]])</f>
        <v>10621328.53</v>
      </c>
      <c r="BO14" s="585">
        <v>0</v>
      </c>
      <c r="BP14" s="585">
        <v>0</v>
      </c>
      <c r="BQ14" s="585">
        <v>0</v>
      </c>
      <c r="BR14" s="585">
        <v>10621328.53</v>
      </c>
      <c r="BS14" s="585">
        <v>0</v>
      </c>
      <c r="BT14" s="585">
        <v>0</v>
      </c>
      <c r="BU14" s="585">
        <v>0</v>
      </c>
      <c r="BV14" s="585">
        <v>0</v>
      </c>
      <c r="BW14" s="585">
        <v>0</v>
      </c>
      <c r="BX14" s="585">
        <v>0</v>
      </c>
      <c r="BY14" s="585">
        <v>0</v>
      </c>
      <c r="BZ14" s="585">
        <v>0</v>
      </c>
      <c r="CA14" s="585">
        <f>SUM(Table10[[#This Row], [je76]]:Table10[[#This Row], [je91]])</f>
        <v>10621328.53</v>
      </c>
      <c r="CB14" s="585">
        <v>0</v>
      </c>
      <c r="CC14" s="585">
        <v>0</v>
      </c>
      <c r="CD14" s="585">
        <v>0</v>
      </c>
      <c r="CE14" s="585">
        <v>10621328.53</v>
      </c>
      <c r="CF14" s="585">
        <v>0</v>
      </c>
      <c r="CG14" s="585">
        <v>0</v>
      </c>
      <c r="CH14" s="585">
        <v>0</v>
      </c>
      <c r="CI14" s="585">
        <v>0</v>
      </c>
      <c r="CJ14" s="585">
        <v>0</v>
      </c>
      <c r="CK14" s="585">
        <v>0</v>
      </c>
      <c r="CL14" s="585">
        <v>0</v>
      </c>
      <c r="CM14" s="585">
        <v>0</v>
      </c>
      <c r="CN14" s="585">
        <v>0</v>
      </c>
      <c r="CO14" s="585">
        <v>0</v>
      </c>
      <c r="CP14" s="585">
        <v>0</v>
      </c>
      <c r="CQ14" s="585">
        <v>0</v>
      </c>
      <c r="CR14" s="585">
        <f>SUM(Table10[[#This Row], [je93]]:Table10[[#This Row], [je94]])</f>
        <v>0</v>
      </c>
      <c r="CS14" s="585">
        <v>0</v>
      </c>
      <c r="CT14" s="585">
        <v>0</v>
      </c>
      <c r="CU14" s="585">
        <f>SUM(Table10[[#This Row], [je96]]:Table10[[#This Row], [je100]])</f>
        <v>0</v>
      </c>
      <c r="CV14" s="585">
        <v>0</v>
      </c>
      <c r="CW14" s="585">
        <v>0</v>
      </c>
      <c r="CX14" s="585">
        <v>0</v>
      </c>
      <c r="CY14" s="585">
        <v>0</v>
      </c>
      <c r="CZ14" s="585">
        <v>0</v>
      </c>
      <c r="DA14" s="585">
        <f>SUM(Table10[[#This Row], [je102]]:Table10[[#This Row], [je104]])</f>
        <v>0</v>
      </c>
      <c r="DB14" s="585">
        <v>0</v>
      </c>
      <c r="DC14" s="585">
        <v>0</v>
      </c>
      <c r="DD14" s="585">
        <v>0</v>
      </c>
      <c r="DE14" s="585">
        <f>SUM(Table10[[#This Row], [je106]]:Table10[[#This Row], [je110]])</f>
        <v>0</v>
      </c>
      <c r="DF14" s="585">
        <v>0</v>
      </c>
      <c r="DG14" s="585">
        <v>0</v>
      </c>
      <c r="DH14" s="585">
        <v>0</v>
      </c>
      <c r="DI14" s="681">
        <v>0</v>
      </c>
      <c r="DJ14" s="630">
        <v>0</v>
      </c>
    </row>
    <row s="56" customFormat="1" customHeight="1" ht="18">
      <c r="A15" s="81" t="s">
        <v>470</v>
      </c>
      <c r="C15" s="81"/>
      <c r="D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57"/>
      <c r="AM15" s="57"/>
      <c r="AN15" s="57"/>
    </row>
  </sheetData>
  <mergeCells count="16">
    <mergeCell ref="A1:AN1"/>
    <mergeCell ref="A4:D4"/>
    <mergeCell ref="F4:S4"/>
    <mergeCell ref="T4:AN4"/>
    <mergeCell ref="AO4:AU4"/>
    <mergeCell ref="AV4:BH4"/>
    <mergeCell ref="BI4:BM4"/>
    <mergeCell ref="BN4:BZ4"/>
    <mergeCell ref="CA4:CQ4"/>
    <mergeCell ref="CR4:CT4"/>
    <mergeCell ref="CU4:CZ4"/>
    <mergeCell ref="DA4:DD4"/>
    <mergeCell ref="DE4:DJ4"/>
    <mergeCell ref="A5:C5"/>
    <mergeCell ref="E4:E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D2927-99BE-32AE-B4C8-A51B9385807C}" mc:Ignorable="x14ac xr xr2 xr3">
  <sheetPr>
    <pageSetUpPr fitToPage="1"/>
  </sheetPr>
  <dimension ref="A1:DJ7"/>
  <sheetViews>
    <sheetView showGridLines="0" workbookViewId="0">
      <pane xSplit="4" ySplit="7" topLeftCell="E8" activePane="bottomRight" state="frozen"/>
      <selection pane="bottomLeft" activeCell="A8" sqref="A8"/>
      <selection pane="topRight" activeCell="E1" sqref="E1"/>
      <selection pane="bottomRight" activeCell="A1" sqref="A1:AN1"/>
    </sheetView>
  </sheetViews>
  <sheetFormatPr defaultColWidth="9.00390625" customHeight="1" defaultRowHeight="14.25"/>
  <cols>
    <col min="1" max="3" style="58" width="3.50390625" customWidth="1"/>
    <col min="4" max="4" style="58" width="27.50390625" customWidth="1"/>
    <col min="5" max="40" style="169" width="18.75390625" customWidth="1"/>
    <col min="41" max="112" style="58" width="18.75390625" customWidth="1"/>
    <col min="113" max="113" width="18.75390625" customWidth="1"/>
    <col min="114" max="114" style="58" width="18.75390625" customWidth="1"/>
  </cols>
  <sheetData>
    <row s="615" customFormat="1" customHeight="1" ht="21">
      <c r="A1" s="565" t="s">
        <v>673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J1" s="615"/>
    </row>
    <row s="618" customFormat="1" customHeight="1" ht="18">
      <c r="A2" s="567"/>
      <c r="B2" s="567"/>
      <c r="C2" s="567"/>
      <c r="D2" s="567"/>
      <c r="E2" s="61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61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J2" s="569" t="s">
        <v>674</v>
      </c>
    </row>
    <row s="618" customFormat="1" customHeight="1" ht="18">
      <c r="A3" s="620" t="s">
        <v>68</v>
      </c>
      <c r="B3" s="621"/>
      <c r="C3" s="621"/>
      <c r="D3" s="621"/>
      <c r="E3" s="622"/>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2"/>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J3" s="623" t="s">
        <v>69</v>
      </c>
    </row>
    <row s="625" customFormat="1" customHeight="1" ht="18">
      <c r="A4" s="595" t="s">
        <v>350</v>
      </c>
      <c r="B4" s="573"/>
      <c r="C4" s="573"/>
      <c r="D4" s="573"/>
      <c r="E4" s="573" t="s">
        <v>258</v>
      </c>
      <c r="F4" s="573" t="s">
        <v>351</v>
      </c>
      <c r="G4" s="573"/>
      <c r="H4" s="573"/>
      <c r="I4" s="573"/>
      <c r="J4" s="573"/>
      <c r="K4" s="573"/>
      <c r="L4" s="573"/>
      <c r="M4" s="573"/>
      <c r="N4" s="573"/>
      <c r="O4" s="573"/>
      <c r="P4" s="573"/>
      <c r="Q4" s="573"/>
      <c r="R4" s="573"/>
      <c r="S4" s="573"/>
      <c r="T4" s="573" t="s">
        <v>352</v>
      </c>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t="s">
        <v>353</v>
      </c>
      <c r="AW4" s="573"/>
      <c r="AX4" s="573"/>
      <c r="AY4" s="573"/>
      <c r="AZ4" s="573"/>
      <c r="BA4" s="573"/>
      <c r="BB4" s="573"/>
      <c r="BC4" s="573"/>
      <c r="BD4" s="573"/>
      <c r="BE4" s="573"/>
      <c r="BF4" s="573"/>
      <c r="BG4" s="573"/>
      <c r="BH4" s="573"/>
      <c r="BI4" s="573" t="s">
        <v>354</v>
      </c>
      <c r="BJ4" s="573"/>
      <c r="BK4" s="573"/>
      <c r="BL4" s="573"/>
      <c r="BM4" s="573"/>
      <c r="BN4" s="573" t="s">
        <v>355</v>
      </c>
      <c r="BO4" s="573"/>
      <c r="BP4" s="573"/>
      <c r="BQ4" s="573"/>
      <c r="BR4" s="573"/>
      <c r="BS4" s="573"/>
      <c r="BT4" s="573"/>
      <c r="BU4" s="573"/>
      <c r="BV4" s="573"/>
      <c r="BW4" s="573"/>
      <c r="BX4" s="573"/>
      <c r="BY4" s="573"/>
      <c r="BZ4" s="573"/>
      <c r="CA4" s="573" t="s">
        <v>356</v>
      </c>
      <c r="CB4" s="573"/>
      <c r="CC4" s="573"/>
      <c r="CD4" s="573"/>
      <c r="CE4" s="573"/>
      <c r="CF4" s="573"/>
      <c r="CG4" s="573"/>
      <c r="CH4" s="573"/>
      <c r="CI4" s="573"/>
      <c r="CJ4" s="573"/>
      <c r="CK4" s="573"/>
      <c r="CL4" s="573"/>
      <c r="CM4" s="573"/>
      <c r="CN4" s="573"/>
      <c r="CO4" s="573"/>
      <c r="CP4" s="573"/>
      <c r="CQ4" s="573"/>
      <c r="CR4" s="573" t="s">
        <v>357</v>
      </c>
      <c r="CS4" s="573"/>
      <c r="CT4" s="573"/>
      <c r="CU4" s="573" t="s">
        <v>358</v>
      </c>
      <c r="CV4" s="573"/>
      <c r="CW4" s="573"/>
      <c r="CX4" s="573"/>
      <c r="CY4" s="573"/>
      <c r="CZ4" s="573"/>
      <c r="DA4" s="573" t="s">
        <v>359</v>
      </c>
      <c r="DB4" s="573"/>
      <c r="DC4" s="573"/>
      <c r="DD4" s="573"/>
      <c r="DE4" s="573" t="s">
        <v>323</v>
      </c>
      <c r="DF4" s="573"/>
      <c r="DG4" s="573"/>
      <c r="DH4" s="573"/>
      <c r="DI4" s="573"/>
      <c r="DJ4" s="596"/>
    </row>
    <row s="625" customFormat="1" customHeight="1" ht="34.5">
      <c r="A5" s="575" t="s">
        <v>256</v>
      </c>
      <c r="B5" s="576"/>
      <c r="C5" s="576"/>
      <c r="D5" s="576" t="s">
        <v>257</v>
      </c>
      <c r="E5" s="576"/>
      <c r="F5" s="576" t="s">
        <v>204</v>
      </c>
      <c r="G5" s="576" t="s">
        <v>360</v>
      </c>
      <c r="H5" s="576" t="s">
        <v>361</v>
      </c>
      <c r="I5" s="576" t="s">
        <v>362</v>
      </c>
      <c r="J5" s="576" t="s">
        <v>363</v>
      </c>
      <c r="K5" s="576" t="s">
        <v>364</v>
      </c>
      <c r="L5" s="576" t="s">
        <v>365</v>
      </c>
      <c r="M5" s="576" t="s">
        <v>366</v>
      </c>
      <c r="N5" s="576" t="s">
        <v>367</v>
      </c>
      <c r="O5" s="576" t="s">
        <v>675</v>
      </c>
      <c r="P5" s="576" t="s">
        <v>369</v>
      </c>
      <c r="Q5" s="576" t="s">
        <v>370</v>
      </c>
      <c r="R5" s="576" t="s">
        <v>371</v>
      </c>
      <c r="S5" s="576" t="s">
        <v>372</v>
      </c>
      <c r="T5" s="576" t="s">
        <v>204</v>
      </c>
      <c r="U5" s="576" t="s">
        <v>373</v>
      </c>
      <c r="V5" s="576" t="s">
        <v>374</v>
      </c>
      <c r="W5" s="576" t="s">
        <v>375</v>
      </c>
      <c r="X5" s="576" t="s">
        <v>376</v>
      </c>
      <c r="Y5" s="576" t="s">
        <v>377</v>
      </c>
      <c r="Z5" s="576" t="s">
        <v>378</v>
      </c>
      <c r="AA5" s="576" t="s">
        <v>379</v>
      </c>
      <c r="AB5" s="576" t="s">
        <v>380</v>
      </c>
      <c r="AC5" s="576" t="s">
        <v>381</v>
      </c>
      <c r="AD5" s="576" t="s">
        <v>382</v>
      </c>
      <c r="AE5" s="576" t="s">
        <v>383</v>
      </c>
      <c r="AF5" s="576" t="s">
        <v>384</v>
      </c>
      <c r="AG5" s="576" t="s">
        <v>385</v>
      </c>
      <c r="AH5" s="576" t="s">
        <v>386</v>
      </c>
      <c r="AI5" s="576" t="s">
        <v>387</v>
      </c>
      <c r="AJ5" s="576" t="s">
        <v>388</v>
      </c>
      <c r="AK5" s="576" t="s">
        <v>389</v>
      </c>
      <c r="AL5" s="576" t="s">
        <v>390</v>
      </c>
      <c r="AM5" s="576" t="s">
        <v>391</v>
      </c>
      <c r="AN5" s="576" t="s">
        <v>392</v>
      </c>
      <c r="AO5" s="576" t="s">
        <v>393</v>
      </c>
      <c r="AP5" s="576" t="s">
        <v>394</v>
      </c>
      <c r="AQ5" s="576" t="s">
        <v>395</v>
      </c>
      <c r="AR5" s="576" t="s">
        <v>474</v>
      </c>
      <c r="AS5" s="576" t="s">
        <v>397</v>
      </c>
      <c r="AT5" s="576" t="s">
        <v>398</v>
      </c>
      <c r="AU5" s="576" t="s">
        <v>399</v>
      </c>
      <c r="AV5" s="576" t="s">
        <v>204</v>
      </c>
      <c r="AW5" s="576" t="s">
        <v>400</v>
      </c>
      <c r="AX5" s="576" t="s">
        <v>401</v>
      </c>
      <c r="AY5" s="576" t="s">
        <v>402</v>
      </c>
      <c r="AZ5" s="576" t="s">
        <v>403</v>
      </c>
      <c r="BA5" s="576" t="s">
        <v>404</v>
      </c>
      <c r="BB5" s="576" t="s">
        <v>405</v>
      </c>
      <c r="BC5" s="576" t="s">
        <v>406</v>
      </c>
      <c r="BD5" s="576" t="s">
        <v>407</v>
      </c>
      <c r="BE5" s="576" t="s">
        <v>408</v>
      </c>
      <c r="BF5" s="576" t="s">
        <v>409</v>
      </c>
      <c r="BG5" s="576" t="s">
        <v>410</v>
      </c>
      <c r="BH5" s="576" t="s">
        <v>411</v>
      </c>
      <c r="BI5" s="576" t="s">
        <v>204</v>
      </c>
      <c r="BJ5" s="576" t="s">
        <v>412</v>
      </c>
      <c r="BK5" s="576" t="s">
        <v>413</v>
      </c>
      <c r="BL5" s="576" t="s">
        <v>414</v>
      </c>
      <c r="BM5" s="576" t="s">
        <v>415</v>
      </c>
      <c r="BN5" s="576" t="s">
        <v>204</v>
      </c>
      <c r="BO5" s="576" t="s">
        <v>416</v>
      </c>
      <c r="BP5" s="576" t="s">
        <v>417</v>
      </c>
      <c r="BQ5" s="576" t="s">
        <v>418</v>
      </c>
      <c r="BR5" s="576" t="s">
        <v>419</v>
      </c>
      <c r="BS5" s="576" t="s">
        <v>420</v>
      </c>
      <c r="BT5" s="576" t="s">
        <v>421</v>
      </c>
      <c r="BU5" s="576" t="s">
        <v>422</v>
      </c>
      <c r="BV5" s="576" t="s">
        <v>423</v>
      </c>
      <c r="BW5" s="576" t="s">
        <v>424</v>
      </c>
      <c r="BX5" s="576" t="s">
        <v>425</v>
      </c>
      <c r="BY5" s="576" t="s">
        <v>426</v>
      </c>
      <c r="BZ5" s="576" t="s">
        <v>427</v>
      </c>
      <c r="CA5" s="576" t="s">
        <v>204</v>
      </c>
      <c r="CB5" s="576" t="s">
        <v>416</v>
      </c>
      <c r="CC5" s="576" t="s">
        <v>417</v>
      </c>
      <c r="CD5" s="576" t="s">
        <v>418</v>
      </c>
      <c r="CE5" s="576" t="s">
        <v>419</v>
      </c>
      <c r="CF5" s="576" t="s">
        <v>420</v>
      </c>
      <c r="CG5" s="576" t="s">
        <v>421</v>
      </c>
      <c r="CH5" s="576" t="s">
        <v>422</v>
      </c>
      <c r="CI5" s="576" t="s">
        <v>428</v>
      </c>
      <c r="CJ5" s="576" t="s">
        <v>429</v>
      </c>
      <c r="CK5" s="576" t="s">
        <v>430</v>
      </c>
      <c r="CL5" s="576" t="s">
        <v>431</v>
      </c>
      <c r="CM5" s="576" t="s">
        <v>423</v>
      </c>
      <c r="CN5" s="576" t="s">
        <v>424</v>
      </c>
      <c r="CO5" s="576" t="s">
        <v>425</v>
      </c>
      <c r="CP5" s="576" t="s">
        <v>426</v>
      </c>
      <c r="CQ5" s="576" t="s">
        <v>432</v>
      </c>
      <c r="CR5" s="576" t="s">
        <v>204</v>
      </c>
      <c r="CS5" s="576" t="s">
        <v>433</v>
      </c>
      <c r="CT5" s="576" t="s">
        <v>434</v>
      </c>
      <c r="CU5" s="576" t="s">
        <v>204</v>
      </c>
      <c r="CV5" s="576" t="s">
        <v>433</v>
      </c>
      <c r="CW5" s="576" t="s">
        <v>435</v>
      </c>
      <c r="CX5" s="576" t="s">
        <v>436</v>
      </c>
      <c r="CY5" s="576" t="s">
        <v>437</v>
      </c>
      <c r="CZ5" s="576" t="s">
        <v>434</v>
      </c>
      <c r="DA5" s="576" t="s">
        <v>204</v>
      </c>
      <c r="DB5" s="576" t="s">
        <v>438</v>
      </c>
      <c r="DC5" s="576" t="s">
        <v>439</v>
      </c>
      <c r="DD5" s="576" t="s">
        <v>440</v>
      </c>
      <c r="DE5" s="576" t="s">
        <v>204</v>
      </c>
      <c r="DF5" s="576" t="s">
        <v>441</v>
      </c>
      <c r="DG5" s="576" t="s">
        <v>442</v>
      </c>
      <c r="DH5" s="576" t="s">
        <v>443</v>
      </c>
      <c r="DI5" s="576" t="s">
        <v>444</v>
      </c>
      <c r="DJ5" s="597" t="s">
        <v>323</v>
      </c>
    </row>
    <row s="625" customFormat="1" customHeight="1" ht="22.5">
      <c r="A6" s="575" t="s">
        <v>266</v>
      </c>
      <c r="B6" s="576" t="s">
        <v>267</v>
      </c>
      <c r="C6" s="576" t="s">
        <v>268</v>
      </c>
      <c r="D6" s="576" t="s">
        <v>269</v>
      </c>
      <c r="E6" s="626">
        <v>1</v>
      </c>
      <c r="F6" s="626">
        <v>2</v>
      </c>
      <c r="G6" s="626">
        <v>3</v>
      </c>
      <c r="H6" s="626">
        <v>4</v>
      </c>
      <c r="I6" s="626">
        <v>5</v>
      </c>
      <c r="J6" s="626">
        <v>6</v>
      </c>
      <c r="K6" s="626">
        <v>7</v>
      </c>
      <c r="L6" s="626">
        <v>8</v>
      </c>
      <c r="M6" s="626">
        <v>9</v>
      </c>
      <c r="N6" s="626">
        <v>10</v>
      </c>
      <c r="O6" s="626">
        <v>11</v>
      </c>
      <c r="P6" s="626">
        <v>12</v>
      </c>
      <c r="Q6" s="626">
        <v>13</v>
      </c>
      <c r="R6" s="626">
        <v>14</v>
      </c>
      <c r="S6" s="626">
        <v>15</v>
      </c>
      <c r="T6" s="626">
        <v>16</v>
      </c>
      <c r="U6" s="626">
        <v>17</v>
      </c>
      <c r="V6" s="626">
        <v>18</v>
      </c>
      <c r="W6" s="626">
        <v>19</v>
      </c>
      <c r="X6" s="626">
        <v>20</v>
      </c>
      <c r="Y6" s="626">
        <v>21</v>
      </c>
      <c r="Z6" s="626">
        <v>22</v>
      </c>
      <c r="AA6" s="626">
        <v>23</v>
      </c>
      <c r="AB6" s="626">
        <v>24</v>
      </c>
      <c r="AC6" s="626">
        <v>25</v>
      </c>
      <c r="AD6" s="626">
        <v>26</v>
      </c>
      <c r="AE6" s="626">
        <v>27</v>
      </c>
      <c r="AF6" s="626">
        <v>28</v>
      </c>
      <c r="AG6" s="626">
        <v>29</v>
      </c>
      <c r="AH6" s="626">
        <v>30</v>
      </c>
      <c r="AI6" s="626">
        <v>31</v>
      </c>
      <c r="AJ6" s="626">
        <v>32</v>
      </c>
      <c r="AK6" s="626">
        <v>33</v>
      </c>
      <c r="AL6" s="626">
        <v>34</v>
      </c>
      <c r="AM6" s="626">
        <v>35</v>
      </c>
      <c r="AN6" s="626">
        <v>36</v>
      </c>
      <c r="AO6" s="626">
        <v>37</v>
      </c>
      <c r="AP6" s="626">
        <v>38</v>
      </c>
      <c r="AQ6" s="626">
        <v>39</v>
      </c>
      <c r="AR6" s="626">
        <v>40</v>
      </c>
      <c r="AS6" s="626">
        <v>41</v>
      </c>
      <c r="AT6" s="626">
        <v>42</v>
      </c>
      <c r="AU6" s="626">
        <v>43</v>
      </c>
      <c r="AV6" s="626">
        <v>44</v>
      </c>
      <c r="AW6" s="626">
        <v>45</v>
      </c>
      <c r="AX6" s="626">
        <v>46</v>
      </c>
      <c r="AY6" s="626">
        <v>47</v>
      </c>
      <c r="AZ6" s="626">
        <v>48</v>
      </c>
      <c r="BA6" s="626">
        <v>49</v>
      </c>
      <c r="BB6" s="626">
        <v>50</v>
      </c>
      <c r="BC6" s="626">
        <v>51</v>
      </c>
      <c r="BD6" s="626">
        <v>52</v>
      </c>
      <c r="BE6" s="626">
        <v>53</v>
      </c>
      <c r="BF6" s="626">
        <v>54</v>
      </c>
      <c r="BG6" s="626">
        <v>55</v>
      </c>
      <c r="BH6" s="626">
        <v>56</v>
      </c>
      <c r="BI6" s="626">
        <v>57</v>
      </c>
      <c r="BJ6" s="626">
        <v>58</v>
      </c>
      <c r="BK6" s="626">
        <v>59</v>
      </c>
      <c r="BL6" s="626">
        <v>60</v>
      </c>
      <c r="BM6" s="626">
        <v>61</v>
      </c>
      <c r="BN6" s="626">
        <v>62</v>
      </c>
      <c r="BO6" s="626">
        <v>63</v>
      </c>
      <c r="BP6" s="626">
        <v>64</v>
      </c>
      <c r="BQ6" s="626">
        <v>65</v>
      </c>
      <c r="BR6" s="626">
        <v>66</v>
      </c>
      <c r="BS6" s="626">
        <v>67</v>
      </c>
      <c r="BT6" s="626">
        <v>68</v>
      </c>
      <c r="BU6" s="626">
        <v>69</v>
      </c>
      <c r="BV6" s="626">
        <v>70</v>
      </c>
      <c r="BW6" s="626">
        <v>71</v>
      </c>
      <c r="BX6" s="626">
        <v>72</v>
      </c>
      <c r="BY6" s="626">
        <v>73</v>
      </c>
      <c r="BZ6" s="626">
        <v>74</v>
      </c>
      <c r="CA6" s="626">
        <v>75</v>
      </c>
      <c r="CB6" s="626">
        <v>76</v>
      </c>
      <c r="CC6" s="626">
        <v>77</v>
      </c>
      <c r="CD6" s="626">
        <v>78</v>
      </c>
      <c r="CE6" s="626">
        <v>79</v>
      </c>
      <c r="CF6" s="626">
        <v>80</v>
      </c>
      <c r="CG6" s="626">
        <v>81</v>
      </c>
      <c r="CH6" s="626">
        <v>82</v>
      </c>
      <c r="CI6" s="626">
        <v>83</v>
      </c>
      <c r="CJ6" s="626">
        <v>84</v>
      </c>
      <c r="CK6" s="626">
        <v>85</v>
      </c>
      <c r="CL6" s="626">
        <v>86</v>
      </c>
      <c r="CM6" s="626">
        <v>87</v>
      </c>
      <c r="CN6" s="626">
        <v>88</v>
      </c>
      <c r="CO6" s="626">
        <v>89</v>
      </c>
      <c r="CP6" s="626">
        <v>90</v>
      </c>
      <c r="CQ6" s="626">
        <v>91</v>
      </c>
      <c r="CR6" s="626">
        <v>92</v>
      </c>
      <c r="CS6" s="626">
        <v>93</v>
      </c>
      <c r="CT6" s="626">
        <v>94</v>
      </c>
      <c r="CU6" s="626">
        <v>95</v>
      </c>
      <c r="CV6" s="626">
        <v>96</v>
      </c>
      <c r="CW6" s="626">
        <v>97</v>
      </c>
      <c r="CX6" s="626">
        <v>98</v>
      </c>
      <c r="CY6" s="626">
        <v>99</v>
      </c>
      <c r="CZ6" s="626">
        <v>100</v>
      </c>
      <c r="DA6" s="626">
        <v>101</v>
      </c>
      <c r="DB6" s="626">
        <v>102</v>
      </c>
      <c r="DC6" s="626">
        <v>103</v>
      </c>
      <c r="DD6" s="626">
        <v>104</v>
      </c>
      <c r="DE6" s="626">
        <v>105</v>
      </c>
      <c r="DF6" s="626">
        <v>106</v>
      </c>
      <c r="DG6" s="626">
        <v>107</v>
      </c>
      <c r="DH6" s="626">
        <v>108</v>
      </c>
      <c r="DI6" s="626" t="s">
        <v>445</v>
      </c>
      <c r="DJ6" s="627" t="s">
        <v>446</v>
      </c>
    </row>
    <row s="569" customFormat="1" customHeight="1" ht="22.5">
      <c r="A7" s="588"/>
      <c r="B7" s="590"/>
      <c r="C7" s="590"/>
      <c r="D7" s="590" t="s">
        <v>258</v>
      </c>
      <c r="E7" s="682">
        <f>Table11[[#This Row], [je2]]+Table11[[#This Row], [je16]]+Table11[[#This Row], [je44]]+Table11[[#This Row], [je57]]+Table11[[#This Row], [je62]]+Table11[[#This Row], [je75]]+Table11[[#This Row], [je92]]+Table11[[#This Row], [je95]]+Table11[[#This Row], [je101]]+Table11[[#This Row], [je105]]</f>
        <v>0</v>
      </c>
      <c r="F7" s="682">
        <f>SUM(Table11[[#This Row], [je3]]:Table11[[#This Row], [je15]])</f>
        <v>0</v>
      </c>
      <c r="G7" s="683">
        <v>0</v>
      </c>
      <c r="H7" s="683">
        <v>0</v>
      </c>
      <c r="I7" s="683">
        <v>0</v>
      </c>
      <c r="J7" s="683">
        <v>0</v>
      </c>
      <c r="K7" s="683">
        <v>0</v>
      </c>
      <c r="L7" s="683">
        <v>0</v>
      </c>
      <c r="M7" s="683">
        <v>0</v>
      </c>
      <c r="N7" s="683">
        <v>0</v>
      </c>
      <c r="O7" s="683">
        <v>0</v>
      </c>
      <c r="P7" s="683">
        <v>0</v>
      </c>
      <c r="Q7" s="683">
        <v>0</v>
      </c>
      <c r="R7" s="683">
        <v>0</v>
      </c>
      <c r="S7" s="683">
        <v>0</v>
      </c>
      <c r="T7" s="682">
        <f>SUM(Table11[[#This Row], [je17]]:Table11[[#This Row], [je43]])</f>
        <v>0</v>
      </c>
      <c r="U7" s="683">
        <v>0</v>
      </c>
      <c r="V7" s="683">
        <v>0</v>
      </c>
      <c r="W7" s="683">
        <v>0</v>
      </c>
      <c r="X7" s="683">
        <v>0</v>
      </c>
      <c r="Y7" s="683">
        <v>0</v>
      </c>
      <c r="Z7" s="683">
        <v>0</v>
      </c>
      <c r="AA7" s="683">
        <v>0</v>
      </c>
      <c r="AB7" s="683">
        <v>0</v>
      </c>
      <c r="AC7" s="683">
        <v>0</v>
      </c>
      <c r="AD7" s="683">
        <v>0</v>
      </c>
      <c r="AE7" s="683">
        <v>0</v>
      </c>
      <c r="AF7" s="683">
        <v>0</v>
      </c>
      <c r="AG7" s="683">
        <v>0</v>
      </c>
      <c r="AH7" s="683">
        <v>0</v>
      </c>
      <c r="AI7" s="683">
        <v>0</v>
      </c>
      <c r="AJ7" s="683">
        <v>0</v>
      </c>
      <c r="AK7" s="683">
        <v>0</v>
      </c>
      <c r="AL7" s="683">
        <v>0</v>
      </c>
      <c r="AM7" s="683">
        <v>0</v>
      </c>
      <c r="AN7" s="683">
        <v>0</v>
      </c>
      <c r="AO7" s="683">
        <v>0</v>
      </c>
      <c r="AP7" s="683">
        <v>0</v>
      </c>
      <c r="AQ7" s="683">
        <v>0</v>
      </c>
      <c r="AR7" s="683">
        <v>0</v>
      </c>
      <c r="AS7" s="683">
        <v>0</v>
      </c>
      <c r="AT7" s="683">
        <v>0</v>
      </c>
      <c r="AU7" s="683">
        <v>0</v>
      </c>
      <c r="AV7" s="682">
        <f>SUM(Table11[[#This Row], [je45]]:Table11[[#This Row], [je56]])</f>
        <v>0</v>
      </c>
      <c r="AW7" s="683">
        <v>0</v>
      </c>
      <c r="AX7" s="683">
        <v>0</v>
      </c>
      <c r="AY7" s="683">
        <v>0</v>
      </c>
      <c r="AZ7" s="683">
        <v>0</v>
      </c>
      <c r="BA7" s="683">
        <v>0</v>
      </c>
      <c r="BB7" s="683">
        <v>0</v>
      </c>
      <c r="BC7" s="683">
        <v>0</v>
      </c>
      <c r="BD7" s="683">
        <v>0</v>
      </c>
      <c r="BE7" s="683">
        <v>0</v>
      </c>
      <c r="BF7" s="683">
        <v>0</v>
      </c>
      <c r="BG7" s="683">
        <v>0</v>
      </c>
      <c r="BH7" s="683">
        <v>0</v>
      </c>
      <c r="BI7" s="682">
        <f>SUM(Table11[[#This Row], [je58]]:Table11[[#This Row], [je61]])</f>
        <v>0</v>
      </c>
      <c r="BJ7" s="683">
        <v>0</v>
      </c>
      <c r="BK7" s="683">
        <v>0</v>
      </c>
      <c r="BL7" s="683">
        <v>0</v>
      </c>
      <c r="BM7" s="683">
        <v>0</v>
      </c>
      <c r="BN7" s="682">
        <f>SUM(Table11[[#This Row], [je63]]:Table11[[#This Row], [je74]])</f>
        <v>0</v>
      </c>
      <c r="BO7" s="683">
        <v>0</v>
      </c>
      <c r="BP7" s="683">
        <v>0</v>
      </c>
      <c r="BQ7" s="683">
        <v>0</v>
      </c>
      <c r="BR7" s="683">
        <v>0</v>
      </c>
      <c r="BS7" s="683">
        <v>0</v>
      </c>
      <c r="BT7" s="683">
        <v>0</v>
      </c>
      <c r="BU7" s="683">
        <v>0</v>
      </c>
      <c r="BV7" s="683">
        <v>0</v>
      </c>
      <c r="BW7" s="683">
        <v>0</v>
      </c>
      <c r="BX7" s="683">
        <v>0</v>
      </c>
      <c r="BY7" s="683">
        <v>0</v>
      </c>
      <c r="BZ7" s="683">
        <v>0</v>
      </c>
      <c r="CA7" s="682">
        <f>SUM(Table11[[#This Row], [je76]]:Table11[[#This Row], [je91]])</f>
        <v>0</v>
      </c>
      <c r="CB7" s="683">
        <v>0</v>
      </c>
      <c r="CC7" s="683">
        <v>0</v>
      </c>
      <c r="CD7" s="683">
        <v>0</v>
      </c>
      <c r="CE7" s="683">
        <v>0</v>
      </c>
      <c r="CF7" s="683">
        <v>0</v>
      </c>
      <c r="CG7" s="683">
        <v>0</v>
      </c>
      <c r="CH7" s="683">
        <v>0</v>
      </c>
      <c r="CI7" s="683">
        <v>0</v>
      </c>
      <c r="CJ7" s="683">
        <v>0</v>
      </c>
      <c r="CK7" s="683">
        <v>0</v>
      </c>
      <c r="CL7" s="683">
        <v>0</v>
      </c>
      <c r="CM7" s="683">
        <v>0</v>
      </c>
      <c r="CN7" s="683">
        <v>0</v>
      </c>
      <c r="CO7" s="683">
        <v>0</v>
      </c>
      <c r="CP7" s="683">
        <v>0</v>
      </c>
      <c r="CQ7" s="683">
        <v>0</v>
      </c>
      <c r="CR7" s="682">
        <f>SUM(Table11[[#This Row], [je93]]:Table11[[#This Row], [je94]])</f>
        <v>0</v>
      </c>
      <c r="CS7" s="683">
        <v>0</v>
      </c>
      <c r="CT7" s="683">
        <v>0</v>
      </c>
      <c r="CU7" s="682">
        <f>SUM(Table11[[#This Row], [je96]]:Table11[[#This Row], [je100]])</f>
        <v>0</v>
      </c>
      <c r="CV7" s="683">
        <v>0</v>
      </c>
      <c r="CW7" s="683">
        <v>0</v>
      </c>
      <c r="CX7" s="683">
        <v>0</v>
      </c>
      <c r="CY7" s="683">
        <v>0</v>
      </c>
      <c r="CZ7" s="683">
        <v>0</v>
      </c>
      <c r="DA7" s="682">
        <f>SUM(Table11[[#This Row], [je102]]:Table11[[#This Row], [je104]])</f>
        <v>0</v>
      </c>
      <c r="DB7" s="683">
        <v>0</v>
      </c>
      <c r="DC7" s="683">
        <v>0</v>
      </c>
      <c r="DD7" s="683">
        <v>0</v>
      </c>
      <c r="DE7" s="682">
        <f>SUM(Table11[[#This Row], [je106]]:Table11[[#This Row], [je110]])</f>
        <v>0</v>
      </c>
      <c r="DF7" s="683">
        <v>0</v>
      </c>
      <c r="DG7" s="683">
        <v>0</v>
      </c>
      <c r="DH7" s="683">
        <v>0</v>
      </c>
      <c r="DI7" s="683">
        <v>0</v>
      </c>
      <c r="DJ7" s="593">
        <v>0</v>
      </c>
    </row>
  </sheetData>
  <mergeCells count="15">
    <mergeCell ref="A1:AN1"/>
    <mergeCell ref="A4:D4"/>
    <mergeCell ref="F4:S4"/>
    <mergeCell ref="T4:AU4"/>
    <mergeCell ref="AV4:BH4"/>
    <mergeCell ref="BI4:BM4"/>
    <mergeCell ref="BN4:BZ4"/>
    <mergeCell ref="CA4:CQ4"/>
    <mergeCell ref="CR4:CT4"/>
    <mergeCell ref="CU4:CZ4"/>
    <mergeCell ref="DA4:DD4"/>
    <mergeCell ref="DE4:DJ4"/>
    <mergeCell ref="A5:C5"/>
    <mergeCell ref="E4:E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F8888-4042-39B3-B7A8-65D90114E578}" mc:Ignorable="x14ac xr xr2 xr3">
  <sheetPr>
    <pageSetUpPr fitToPage="1"/>
  </sheetPr>
  <dimension ref="A1:DP30"/>
  <sheetViews>
    <sheetView showGridLines="0" workbookViewId="0">
      <pane xSplit="4" ySplit="7" topLeftCell="E8" activePane="bottomRight" state="frozen"/>
      <selection pane="bottomLeft" activeCell="A8" sqref="A8"/>
      <selection pane="topRight" activeCell="E1" sqref="E1"/>
      <selection pane="bottomRight" activeCell="A1" sqref="A1:AT1"/>
    </sheetView>
  </sheetViews>
  <sheetFormatPr defaultColWidth="9.00390625" customHeight="1" defaultRowHeight="14.25"/>
  <cols>
    <col min="1" max="3" style="58" width="3.50390625" customWidth="1"/>
    <col min="4" max="4" style="58" width="32.50390625" customWidth="1"/>
    <col min="5" max="5" style="58" width="18.75390625" customWidth="1"/>
    <col min="6" max="6" style="58" width="15.00390625" customWidth="1"/>
    <col min="7" max="7" style="58" width="32.50390625" customWidth="1"/>
    <col min="8" max="8" style="58" width="18.75390625" customWidth="1"/>
    <col min="9" max="9" style="58" width="12.50390625" customWidth="1"/>
    <col min="10" max="10" style="58" width="7.50390625" customWidth="1"/>
    <col min="11" max="46" style="169" width="18.75390625" customWidth="1"/>
    <col min="47" max="118" style="58" width="18.75390625" customWidth="1"/>
    <col min="119" max="119" width="18.75390625" customWidth="1"/>
    <col min="120" max="120" style="58" width="18.75390625" customWidth="1"/>
  </cols>
  <sheetData>
    <row s="615" customFormat="1" customHeight="1" ht="21">
      <c r="A1" s="565" t="s">
        <v>676</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P1" s="615"/>
    </row>
    <row s="618" customFormat="1" customHeight="1" ht="18">
      <c r="A2" s="567"/>
      <c r="B2" s="567"/>
      <c r="C2" s="567"/>
      <c r="D2" s="567"/>
      <c r="E2" s="567"/>
      <c r="F2" s="567"/>
      <c r="G2" s="567"/>
      <c r="H2" s="567"/>
      <c r="I2" s="567"/>
      <c r="J2" s="567"/>
      <c r="K2" s="61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619"/>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P2" s="569" t="s">
        <v>677</v>
      </c>
    </row>
    <row s="618" customFormat="1" customHeight="1" ht="18">
      <c r="A3" s="620" t="s">
        <v>68</v>
      </c>
      <c r="B3" s="621"/>
      <c r="C3" s="621"/>
      <c r="D3" s="621"/>
      <c r="E3" s="621"/>
      <c r="F3" s="621"/>
      <c r="G3" s="621"/>
      <c r="H3" s="621"/>
      <c r="I3" s="621"/>
      <c r="J3" s="621"/>
      <c r="K3" s="622"/>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2"/>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P3" s="623" t="s">
        <v>69</v>
      </c>
    </row>
    <row s="625" customFormat="1" customHeight="1" ht="18">
      <c r="A4" s="595" t="s">
        <v>350</v>
      </c>
      <c r="B4" s="573"/>
      <c r="C4" s="573"/>
      <c r="D4" s="573"/>
      <c r="E4" s="573"/>
      <c r="F4" s="573"/>
      <c r="G4" s="573"/>
      <c r="H4" s="573"/>
      <c r="I4" s="573"/>
      <c r="J4" s="573"/>
      <c r="K4" s="573" t="s">
        <v>258</v>
      </c>
      <c r="L4" s="573" t="s">
        <v>351</v>
      </c>
      <c r="M4" s="573"/>
      <c r="N4" s="573"/>
      <c r="O4" s="573"/>
      <c r="P4" s="573"/>
      <c r="Q4" s="573"/>
      <c r="R4" s="573"/>
      <c r="S4" s="573"/>
      <c r="T4" s="573"/>
      <c r="U4" s="573"/>
      <c r="V4" s="573"/>
      <c r="W4" s="573"/>
      <c r="X4" s="573"/>
      <c r="Y4" s="573"/>
      <c r="Z4" s="573" t="s">
        <v>352</v>
      </c>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t="s">
        <v>353</v>
      </c>
      <c r="BC4" s="573"/>
      <c r="BD4" s="573"/>
      <c r="BE4" s="573"/>
      <c r="BF4" s="573"/>
      <c r="BG4" s="573"/>
      <c r="BH4" s="573"/>
      <c r="BI4" s="573"/>
      <c r="BJ4" s="573"/>
      <c r="BK4" s="573"/>
      <c r="BL4" s="573"/>
      <c r="BM4" s="573"/>
      <c r="BN4" s="573"/>
      <c r="BO4" s="573" t="s">
        <v>354</v>
      </c>
      <c r="BP4" s="573"/>
      <c r="BQ4" s="573"/>
      <c r="BR4" s="573"/>
      <c r="BS4" s="573"/>
      <c r="BT4" s="573" t="s">
        <v>355</v>
      </c>
      <c r="BU4" s="573"/>
      <c r="BV4" s="573"/>
      <c r="BW4" s="573"/>
      <c r="BX4" s="573"/>
      <c r="BY4" s="573"/>
      <c r="BZ4" s="573"/>
      <c r="CA4" s="573"/>
      <c r="CB4" s="573"/>
      <c r="CC4" s="573"/>
      <c r="CD4" s="573"/>
      <c r="CE4" s="573"/>
      <c r="CF4" s="573"/>
      <c r="CG4" s="573" t="s">
        <v>356</v>
      </c>
      <c r="CH4" s="573"/>
      <c r="CI4" s="573"/>
      <c r="CJ4" s="573"/>
      <c r="CK4" s="573"/>
      <c r="CL4" s="573"/>
      <c r="CM4" s="573"/>
      <c r="CN4" s="573"/>
      <c r="CO4" s="573"/>
      <c r="CP4" s="573"/>
      <c r="CQ4" s="573"/>
      <c r="CR4" s="573"/>
      <c r="CS4" s="573"/>
      <c r="CT4" s="573"/>
      <c r="CU4" s="573"/>
      <c r="CV4" s="573"/>
      <c r="CW4" s="573"/>
      <c r="CX4" s="573" t="s">
        <v>357</v>
      </c>
      <c r="CY4" s="573"/>
      <c r="CZ4" s="573"/>
      <c r="DA4" s="573" t="s">
        <v>358</v>
      </c>
      <c r="DB4" s="573"/>
      <c r="DC4" s="573"/>
      <c r="DD4" s="573"/>
      <c r="DE4" s="573"/>
      <c r="DF4" s="573"/>
      <c r="DG4" s="573" t="s">
        <v>359</v>
      </c>
      <c r="DH4" s="573"/>
      <c r="DI4" s="573"/>
      <c r="DJ4" s="573"/>
      <c r="DK4" s="573" t="s">
        <v>323</v>
      </c>
      <c r="DL4" s="573"/>
      <c r="DM4" s="573"/>
      <c r="DN4" s="573"/>
      <c r="DO4" s="573"/>
      <c r="DP4" s="596"/>
    </row>
    <row s="625" customFormat="1" customHeight="1" ht="34.5">
      <c r="A5" s="575" t="s">
        <v>256</v>
      </c>
      <c r="B5" s="576"/>
      <c r="C5" s="576"/>
      <c r="D5" s="576" t="s">
        <v>492</v>
      </c>
      <c r="E5" s="576" t="s">
        <v>493</v>
      </c>
      <c r="F5" s="576" t="s">
        <v>494</v>
      </c>
      <c r="G5" s="576" t="s">
        <v>495</v>
      </c>
      <c r="H5" s="576" t="s">
        <v>496</v>
      </c>
      <c r="I5" s="576" t="s">
        <v>497</v>
      </c>
      <c r="J5" s="645" t="s">
        <v>636</v>
      </c>
      <c r="K5" s="576"/>
      <c r="L5" s="576" t="s">
        <v>204</v>
      </c>
      <c r="M5" s="576" t="s">
        <v>360</v>
      </c>
      <c r="N5" s="576" t="s">
        <v>361</v>
      </c>
      <c r="O5" s="576" t="s">
        <v>362</v>
      </c>
      <c r="P5" s="576" t="s">
        <v>363</v>
      </c>
      <c r="Q5" s="576" t="s">
        <v>364</v>
      </c>
      <c r="R5" s="576" t="s">
        <v>365</v>
      </c>
      <c r="S5" s="576" t="s">
        <v>366</v>
      </c>
      <c r="T5" s="576" t="s">
        <v>367</v>
      </c>
      <c r="U5" s="576" t="s">
        <v>473</v>
      </c>
      <c r="V5" s="576" t="s">
        <v>369</v>
      </c>
      <c r="W5" s="576" t="s">
        <v>370</v>
      </c>
      <c r="X5" s="576" t="s">
        <v>371</v>
      </c>
      <c r="Y5" s="576" t="s">
        <v>372</v>
      </c>
      <c r="Z5" s="576" t="s">
        <v>204</v>
      </c>
      <c r="AA5" s="576" t="s">
        <v>373</v>
      </c>
      <c r="AB5" s="576" t="s">
        <v>374</v>
      </c>
      <c r="AC5" s="576" t="s">
        <v>375</v>
      </c>
      <c r="AD5" s="576" t="s">
        <v>376</v>
      </c>
      <c r="AE5" s="576" t="s">
        <v>377</v>
      </c>
      <c r="AF5" s="576" t="s">
        <v>378</v>
      </c>
      <c r="AG5" s="576" t="s">
        <v>379</v>
      </c>
      <c r="AH5" s="576" t="s">
        <v>380</v>
      </c>
      <c r="AI5" s="576" t="s">
        <v>381</v>
      </c>
      <c r="AJ5" s="576" t="s">
        <v>382</v>
      </c>
      <c r="AK5" s="576" t="s">
        <v>383</v>
      </c>
      <c r="AL5" s="576" t="s">
        <v>384</v>
      </c>
      <c r="AM5" s="576" t="s">
        <v>385</v>
      </c>
      <c r="AN5" s="576" t="s">
        <v>386</v>
      </c>
      <c r="AO5" s="576" t="s">
        <v>387</v>
      </c>
      <c r="AP5" s="576" t="s">
        <v>388</v>
      </c>
      <c r="AQ5" s="576" t="s">
        <v>389</v>
      </c>
      <c r="AR5" s="576" t="s">
        <v>390</v>
      </c>
      <c r="AS5" s="576" t="s">
        <v>391</v>
      </c>
      <c r="AT5" s="576" t="s">
        <v>392</v>
      </c>
      <c r="AU5" s="576" t="s">
        <v>393</v>
      </c>
      <c r="AV5" s="576" t="s">
        <v>394</v>
      </c>
      <c r="AW5" s="576" t="s">
        <v>395</v>
      </c>
      <c r="AX5" s="576" t="s">
        <v>474</v>
      </c>
      <c r="AY5" s="576" t="s">
        <v>397</v>
      </c>
      <c r="AZ5" s="576" t="s">
        <v>398</v>
      </c>
      <c r="BA5" s="576" t="s">
        <v>399</v>
      </c>
      <c r="BB5" s="576" t="s">
        <v>204</v>
      </c>
      <c r="BC5" s="576" t="s">
        <v>400</v>
      </c>
      <c r="BD5" s="576" t="s">
        <v>401</v>
      </c>
      <c r="BE5" s="576" t="s">
        <v>402</v>
      </c>
      <c r="BF5" s="576" t="s">
        <v>403</v>
      </c>
      <c r="BG5" s="576" t="s">
        <v>404</v>
      </c>
      <c r="BH5" s="576" t="s">
        <v>405</v>
      </c>
      <c r="BI5" s="576" t="s">
        <v>406</v>
      </c>
      <c r="BJ5" s="576" t="s">
        <v>407</v>
      </c>
      <c r="BK5" s="576" t="s">
        <v>408</v>
      </c>
      <c r="BL5" s="576" t="s">
        <v>409</v>
      </c>
      <c r="BM5" s="576" t="s">
        <v>410</v>
      </c>
      <c r="BN5" s="576" t="s">
        <v>411</v>
      </c>
      <c r="BO5" s="576" t="s">
        <v>204</v>
      </c>
      <c r="BP5" s="576" t="s">
        <v>412</v>
      </c>
      <c r="BQ5" s="576" t="s">
        <v>413</v>
      </c>
      <c r="BR5" s="576" t="s">
        <v>414</v>
      </c>
      <c r="BS5" s="576" t="s">
        <v>415</v>
      </c>
      <c r="BT5" s="576" t="s">
        <v>204</v>
      </c>
      <c r="BU5" s="576" t="s">
        <v>416</v>
      </c>
      <c r="BV5" s="576" t="s">
        <v>417</v>
      </c>
      <c r="BW5" s="576" t="s">
        <v>418</v>
      </c>
      <c r="BX5" s="576" t="s">
        <v>419</v>
      </c>
      <c r="BY5" s="576" t="s">
        <v>420</v>
      </c>
      <c r="BZ5" s="576" t="s">
        <v>421</v>
      </c>
      <c r="CA5" s="576" t="s">
        <v>422</v>
      </c>
      <c r="CB5" s="576" t="s">
        <v>423</v>
      </c>
      <c r="CC5" s="576" t="s">
        <v>424</v>
      </c>
      <c r="CD5" s="576" t="s">
        <v>425</v>
      </c>
      <c r="CE5" s="576" t="s">
        <v>426</v>
      </c>
      <c r="CF5" s="576" t="s">
        <v>427</v>
      </c>
      <c r="CG5" s="576" t="s">
        <v>204</v>
      </c>
      <c r="CH5" s="576" t="s">
        <v>416</v>
      </c>
      <c r="CI5" s="576" t="s">
        <v>417</v>
      </c>
      <c r="CJ5" s="576" t="s">
        <v>418</v>
      </c>
      <c r="CK5" s="576" t="s">
        <v>419</v>
      </c>
      <c r="CL5" s="576" t="s">
        <v>420</v>
      </c>
      <c r="CM5" s="576" t="s">
        <v>421</v>
      </c>
      <c r="CN5" s="576" t="s">
        <v>422</v>
      </c>
      <c r="CO5" s="576" t="s">
        <v>428</v>
      </c>
      <c r="CP5" s="576" t="s">
        <v>429</v>
      </c>
      <c r="CQ5" s="576" t="s">
        <v>430</v>
      </c>
      <c r="CR5" s="576" t="s">
        <v>431</v>
      </c>
      <c r="CS5" s="576" t="s">
        <v>423</v>
      </c>
      <c r="CT5" s="576" t="s">
        <v>424</v>
      </c>
      <c r="CU5" s="576" t="s">
        <v>425</v>
      </c>
      <c r="CV5" s="576" t="s">
        <v>426</v>
      </c>
      <c r="CW5" s="576" t="s">
        <v>432</v>
      </c>
      <c r="CX5" s="576" t="s">
        <v>204</v>
      </c>
      <c r="CY5" s="576" t="s">
        <v>433</v>
      </c>
      <c r="CZ5" s="576" t="s">
        <v>434</v>
      </c>
      <c r="DA5" s="576" t="s">
        <v>204</v>
      </c>
      <c r="DB5" s="576" t="s">
        <v>433</v>
      </c>
      <c r="DC5" s="576" t="s">
        <v>435</v>
      </c>
      <c r="DD5" s="576" t="s">
        <v>436</v>
      </c>
      <c r="DE5" s="576" t="s">
        <v>437</v>
      </c>
      <c r="DF5" s="576" t="s">
        <v>434</v>
      </c>
      <c r="DG5" s="576" t="s">
        <v>204</v>
      </c>
      <c r="DH5" s="576" t="s">
        <v>438</v>
      </c>
      <c r="DI5" s="576" t="s">
        <v>439</v>
      </c>
      <c r="DJ5" s="576" t="s">
        <v>440</v>
      </c>
      <c r="DK5" s="576" t="s">
        <v>204</v>
      </c>
      <c r="DL5" s="576" t="s">
        <v>441</v>
      </c>
      <c r="DM5" s="576" t="s">
        <v>442</v>
      </c>
      <c r="DN5" s="576" t="s">
        <v>443</v>
      </c>
      <c r="DO5" s="576" t="s">
        <v>444</v>
      </c>
      <c r="DP5" s="597" t="s">
        <v>323</v>
      </c>
    </row>
    <row s="625" customFormat="1" customHeight="1" ht="22.5">
      <c r="A6" s="575" t="s">
        <v>266</v>
      </c>
      <c r="B6" s="576" t="s">
        <v>267</v>
      </c>
      <c r="C6" s="576" t="s">
        <v>268</v>
      </c>
      <c r="D6" s="576" t="s">
        <v>269</v>
      </c>
      <c r="E6" s="674" t="s">
        <v>130</v>
      </c>
      <c r="F6" s="674" t="s">
        <v>130</v>
      </c>
      <c r="G6" s="674" t="s">
        <v>130</v>
      </c>
      <c r="H6" s="674" t="s">
        <v>130</v>
      </c>
      <c r="I6" s="674" t="s">
        <v>130</v>
      </c>
      <c r="J6" s="674" t="s">
        <v>130</v>
      </c>
      <c r="K6" s="576">
        <v>1</v>
      </c>
      <c r="L6" s="576">
        <v>2</v>
      </c>
      <c r="M6" s="576">
        <v>3</v>
      </c>
      <c r="N6" s="576">
        <v>4</v>
      </c>
      <c r="O6" s="576">
        <v>5</v>
      </c>
      <c r="P6" s="576">
        <v>6</v>
      </c>
      <c r="Q6" s="576">
        <v>7</v>
      </c>
      <c r="R6" s="576">
        <v>8</v>
      </c>
      <c r="S6" s="576">
        <v>9</v>
      </c>
      <c r="T6" s="576">
        <v>10</v>
      </c>
      <c r="U6" s="576">
        <v>11</v>
      </c>
      <c r="V6" s="576">
        <v>12</v>
      </c>
      <c r="W6" s="576">
        <v>13</v>
      </c>
      <c r="X6" s="576">
        <v>14</v>
      </c>
      <c r="Y6" s="576">
        <v>15</v>
      </c>
      <c r="Z6" s="576">
        <v>16</v>
      </c>
      <c r="AA6" s="576">
        <v>17</v>
      </c>
      <c r="AB6" s="576">
        <v>18</v>
      </c>
      <c r="AC6" s="576">
        <v>19</v>
      </c>
      <c r="AD6" s="576">
        <v>20</v>
      </c>
      <c r="AE6" s="576">
        <v>21</v>
      </c>
      <c r="AF6" s="576">
        <v>22</v>
      </c>
      <c r="AG6" s="576">
        <v>23</v>
      </c>
      <c r="AH6" s="576">
        <v>24</v>
      </c>
      <c r="AI6" s="576">
        <v>25</v>
      </c>
      <c r="AJ6" s="576">
        <v>26</v>
      </c>
      <c r="AK6" s="576">
        <v>27</v>
      </c>
      <c r="AL6" s="576">
        <v>28</v>
      </c>
      <c r="AM6" s="576">
        <v>29</v>
      </c>
      <c r="AN6" s="576">
        <v>30</v>
      </c>
      <c r="AO6" s="576">
        <v>31</v>
      </c>
      <c r="AP6" s="576">
        <v>32</v>
      </c>
      <c r="AQ6" s="576">
        <v>33</v>
      </c>
      <c r="AR6" s="576">
        <v>34</v>
      </c>
      <c r="AS6" s="576">
        <v>35</v>
      </c>
      <c r="AT6" s="576">
        <v>36</v>
      </c>
      <c r="AU6" s="576">
        <v>37</v>
      </c>
      <c r="AV6" s="576">
        <v>38</v>
      </c>
      <c r="AW6" s="576">
        <v>39</v>
      </c>
      <c r="AX6" s="576">
        <v>40</v>
      </c>
      <c r="AY6" s="576">
        <v>41</v>
      </c>
      <c r="AZ6" s="576">
        <v>42</v>
      </c>
      <c r="BA6" s="576">
        <v>43</v>
      </c>
      <c r="BB6" s="576">
        <v>44</v>
      </c>
      <c r="BC6" s="576">
        <v>45</v>
      </c>
      <c r="BD6" s="576">
        <v>46</v>
      </c>
      <c r="BE6" s="576">
        <v>47</v>
      </c>
      <c r="BF6" s="576">
        <v>48</v>
      </c>
      <c r="BG6" s="576">
        <v>49</v>
      </c>
      <c r="BH6" s="576">
        <v>50</v>
      </c>
      <c r="BI6" s="576">
        <v>51</v>
      </c>
      <c r="BJ6" s="576">
        <v>52</v>
      </c>
      <c r="BK6" s="576">
        <v>53</v>
      </c>
      <c r="BL6" s="576">
        <v>54</v>
      </c>
      <c r="BM6" s="626">
        <v>55</v>
      </c>
      <c r="BN6" s="626">
        <v>56</v>
      </c>
      <c r="BO6" s="626">
        <v>57</v>
      </c>
      <c r="BP6" s="626">
        <v>58</v>
      </c>
      <c r="BQ6" s="626">
        <v>59</v>
      </c>
      <c r="BR6" s="626">
        <v>60</v>
      </c>
      <c r="BS6" s="626">
        <v>61</v>
      </c>
      <c r="BT6" s="626">
        <v>62</v>
      </c>
      <c r="BU6" s="626">
        <v>63</v>
      </c>
      <c r="BV6" s="626">
        <v>64</v>
      </c>
      <c r="BW6" s="626">
        <v>65</v>
      </c>
      <c r="BX6" s="626">
        <v>66</v>
      </c>
      <c r="BY6" s="626">
        <v>67</v>
      </c>
      <c r="BZ6" s="626">
        <v>68</v>
      </c>
      <c r="CA6" s="626">
        <v>69</v>
      </c>
      <c r="CB6" s="626">
        <v>70</v>
      </c>
      <c r="CC6" s="626">
        <v>71</v>
      </c>
      <c r="CD6" s="626">
        <v>72</v>
      </c>
      <c r="CE6" s="626">
        <v>73</v>
      </c>
      <c r="CF6" s="626">
        <v>74</v>
      </c>
      <c r="CG6" s="576">
        <v>75</v>
      </c>
      <c r="CH6" s="576">
        <v>76</v>
      </c>
      <c r="CI6" s="576">
        <v>77</v>
      </c>
      <c r="CJ6" s="576">
        <v>78</v>
      </c>
      <c r="CK6" s="576">
        <v>79</v>
      </c>
      <c r="CL6" s="576">
        <v>80</v>
      </c>
      <c r="CM6" s="576">
        <v>81</v>
      </c>
      <c r="CN6" s="576">
        <v>82</v>
      </c>
      <c r="CO6" s="576">
        <v>83</v>
      </c>
      <c r="CP6" s="576">
        <v>84</v>
      </c>
      <c r="CQ6" s="576">
        <v>85</v>
      </c>
      <c r="CR6" s="576">
        <v>86</v>
      </c>
      <c r="CS6" s="576">
        <v>87</v>
      </c>
      <c r="CT6" s="576">
        <v>88</v>
      </c>
      <c r="CU6" s="576">
        <v>89</v>
      </c>
      <c r="CV6" s="576">
        <v>90</v>
      </c>
      <c r="CW6" s="576">
        <v>91</v>
      </c>
      <c r="CX6" s="576">
        <v>92</v>
      </c>
      <c r="CY6" s="576">
        <v>93</v>
      </c>
      <c r="CZ6" s="576">
        <v>94</v>
      </c>
      <c r="DA6" s="576">
        <v>95</v>
      </c>
      <c r="DB6" s="576">
        <v>96</v>
      </c>
      <c r="DC6" s="576">
        <v>97</v>
      </c>
      <c r="DD6" s="576">
        <v>98</v>
      </c>
      <c r="DE6" s="576">
        <v>99</v>
      </c>
      <c r="DF6" s="576">
        <v>100</v>
      </c>
      <c r="DG6" s="576">
        <v>101</v>
      </c>
      <c r="DH6" s="576">
        <v>102</v>
      </c>
      <c r="DI6" s="576">
        <v>103</v>
      </c>
      <c r="DJ6" s="576">
        <v>104</v>
      </c>
      <c r="DK6" s="576">
        <v>105</v>
      </c>
      <c r="DL6" s="626">
        <v>106</v>
      </c>
      <c r="DM6" s="626">
        <v>107</v>
      </c>
      <c r="DN6" s="626">
        <v>108</v>
      </c>
      <c r="DO6" s="626" t="s">
        <v>445</v>
      </c>
      <c r="DP6" s="627" t="s">
        <v>446</v>
      </c>
    </row>
    <row s="569" customFormat="1" customHeight="1" ht="22.5">
      <c r="A7" s="582"/>
      <c r="B7" s="584"/>
      <c r="C7" s="584"/>
      <c r="D7" s="646" t="s">
        <v>258</v>
      </c>
      <c r="E7" s="646"/>
      <c r="F7" s="646" t="s">
        <v>22</v>
      </c>
      <c r="G7" s="646"/>
      <c r="H7" s="646"/>
      <c r="I7" s="646" t="s">
        <v>22</v>
      </c>
      <c r="J7" s="646" t="s">
        <v>22</v>
      </c>
      <c r="K7" s="585">
        <f>Table12[[#This Row], [je2]]+Table12[[#This Row], [je16]]+Table12[[#This Row], [je44]]+Table12[[#This Row], [je57]]+Table12[[#This Row], [je62]]+Table12[[#This Row], [je75]]+Table12[[#This Row], [je92]]+Table12[[#This Row], [je95]]+Table12[[#This Row], [je101]]+Table12[[#This Row], [je105]]</f>
        <v>50853744.18</v>
      </c>
      <c r="L7" s="585">
        <f>SUM(Table12[[#This Row], [je3]]:Table12[[#This Row], [je15]])</f>
        <v>0</v>
      </c>
      <c r="M7" s="586">
        <f>M8+M26</f>
        <v>0</v>
      </c>
      <c r="N7" s="586">
        <f>N8+N26</f>
        <v>0</v>
      </c>
      <c r="O7" s="586">
        <f>O8+O26</f>
        <v>0</v>
      </c>
      <c r="P7" s="586">
        <f>P8+P26</f>
        <v>0</v>
      </c>
      <c r="Q7" s="586">
        <f>Q8+Q26</f>
        <v>0</v>
      </c>
      <c r="R7" s="586">
        <f>R8+R26</f>
        <v>0</v>
      </c>
      <c r="S7" s="586">
        <f>S8+S26</f>
        <v>0</v>
      </c>
      <c r="T7" s="586">
        <f>T8+T26</f>
        <v>0</v>
      </c>
      <c r="U7" s="586">
        <f>U8+U26</f>
        <v>0</v>
      </c>
      <c r="V7" s="586">
        <f>V8+V26</f>
        <v>0</v>
      </c>
      <c r="W7" s="586">
        <f>W8+W26</f>
        <v>0</v>
      </c>
      <c r="X7" s="586">
        <f>X8+X26</f>
        <v>0</v>
      </c>
      <c r="Y7" s="586">
        <f>Y8+Y26</f>
        <v>0</v>
      </c>
      <c r="Z7" s="585">
        <f>SUM(Table12[[#This Row], [je17]]:Table12[[#This Row], [je43]])</f>
        <v>3484500</v>
      </c>
      <c r="AA7" s="586">
        <f>AA8+AA26</f>
        <v>0</v>
      </c>
      <c r="AB7" s="586">
        <f>AB8+AB26</f>
        <v>0</v>
      </c>
      <c r="AC7" s="586">
        <f>AC8+AC26</f>
        <v>0</v>
      </c>
      <c r="AD7" s="586">
        <f>AD8+AD26</f>
        <v>0</v>
      </c>
      <c r="AE7" s="586">
        <f>AE8+AE26</f>
        <v>0</v>
      </c>
      <c r="AF7" s="586">
        <f>AF8+AF26</f>
        <v>0</v>
      </c>
      <c r="AG7" s="586">
        <f>AG8+AG26</f>
        <v>0</v>
      </c>
      <c r="AH7" s="586">
        <f>AH8+AH26</f>
        <v>0</v>
      </c>
      <c r="AI7" s="586">
        <f>AI8+AI26</f>
        <v>0</v>
      </c>
      <c r="AJ7" s="586">
        <f>AJ8+AJ26</f>
        <v>0</v>
      </c>
      <c r="AK7" s="586">
        <f>AK8+AK26</f>
        <v>0</v>
      </c>
      <c r="AL7" s="586">
        <f>AL8+AL26</f>
        <v>0</v>
      </c>
      <c r="AM7" s="586">
        <f>AM8+AM26</f>
        <v>0</v>
      </c>
      <c r="AN7" s="586">
        <f>AN8+AN26</f>
        <v>0</v>
      </c>
      <c r="AO7" s="586">
        <f>AO8+AO26</f>
        <v>0</v>
      </c>
      <c r="AP7" s="586">
        <f>AP8+AP26</f>
        <v>0</v>
      </c>
      <c r="AQ7" s="586">
        <f>AQ8+AQ26</f>
        <v>0</v>
      </c>
      <c r="AR7" s="586">
        <f>AR8+AR26</f>
        <v>0</v>
      </c>
      <c r="AS7" s="586">
        <f>AS8+AS26</f>
        <v>0</v>
      </c>
      <c r="AT7" s="586">
        <f>AT8+AT26</f>
        <v>0</v>
      </c>
      <c r="AU7" s="586">
        <f>AU8+AU26</f>
        <v>3484500</v>
      </c>
      <c r="AV7" s="586">
        <f>AV8+AV26</f>
        <v>0</v>
      </c>
      <c r="AW7" s="586">
        <f>AW8+AW26</f>
        <v>0</v>
      </c>
      <c r="AX7" s="586">
        <f>AX8+AX26</f>
        <v>0</v>
      </c>
      <c r="AY7" s="586">
        <f>AY8+AY26</f>
        <v>0</v>
      </c>
      <c r="AZ7" s="586">
        <f>AZ8+AZ26</f>
        <v>0</v>
      </c>
      <c r="BA7" s="586">
        <f>BA8+BA26</f>
        <v>0</v>
      </c>
      <c r="BB7" s="585">
        <f>SUM(Table12[[#This Row], [je45]]:Table12[[#This Row], [je56]])</f>
        <v>0</v>
      </c>
      <c r="BC7" s="586">
        <f>BC8+BC26</f>
        <v>0</v>
      </c>
      <c r="BD7" s="586">
        <f>BD8+BD26</f>
        <v>0</v>
      </c>
      <c r="BE7" s="586">
        <f>BE8+BE26</f>
        <v>0</v>
      </c>
      <c r="BF7" s="586">
        <f>BF8+BF26</f>
        <v>0</v>
      </c>
      <c r="BG7" s="586">
        <f>BG8+BG26</f>
        <v>0</v>
      </c>
      <c r="BH7" s="586">
        <f>BH8+BH26</f>
        <v>0</v>
      </c>
      <c r="BI7" s="586">
        <f>BI8+BI26</f>
        <v>0</v>
      </c>
      <c r="BJ7" s="586">
        <f>BJ8+BJ26</f>
        <v>0</v>
      </c>
      <c r="BK7" s="586">
        <f>BK8+BK26</f>
        <v>0</v>
      </c>
      <c r="BL7" s="586">
        <f>BL8+BL26</f>
        <v>0</v>
      </c>
      <c r="BM7" s="586">
        <f>BM8+BM26</f>
        <v>0</v>
      </c>
      <c r="BN7" s="586">
        <f>BN8+BN26</f>
        <v>0</v>
      </c>
      <c r="BO7" s="585">
        <f>SUM(Table12[[#This Row], [je58]]:Table12[[#This Row], [je61]])</f>
        <v>0</v>
      </c>
      <c r="BP7" s="586">
        <f>BP8+BP26</f>
        <v>0</v>
      </c>
      <c r="BQ7" s="586">
        <f>BQ8+BQ26</f>
        <v>0</v>
      </c>
      <c r="BR7" s="586">
        <f>BR8+BR26</f>
        <v>0</v>
      </c>
      <c r="BS7" s="586">
        <f>BS8+BS26</f>
        <v>0</v>
      </c>
      <c r="BT7" s="585">
        <f>SUM(Table12[[#This Row], [je63]]:Table12[[#This Row], [je74]])</f>
        <v>0</v>
      </c>
      <c r="BU7" s="586">
        <f>BU8+BU26</f>
        <v>0</v>
      </c>
      <c r="BV7" s="586">
        <f>BV8+BV26</f>
        <v>0</v>
      </c>
      <c r="BW7" s="586">
        <f>BW8+BW26</f>
        <v>0</v>
      </c>
      <c r="BX7" s="586">
        <f>BX8+BX26</f>
        <v>0</v>
      </c>
      <c r="BY7" s="586">
        <f>BY8+BY26</f>
        <v>0</v>
      </c>
      <c r="BZ7" s="586">
        <f>BZ8+BZ26</f>
        <v>0</v>
      </c>
      <c r="CA7" s="586">
        <f>CA8+CA26</f>
        <v>0</v>
      </c>
      <c r="CB7" s="586">
        <f>CB8+CB26</f>
        <v>0</v>
      </c>
      <c r="CC7" s="586">
        <f>CC8+CC26</f>
        <v>0</v>
      </c>
      <c r="CD7" s="586">
        <f>CD8+CD26</f>
        <v>0</v>
      </c>
      <c r="CE7" s="586">
        <f>CE8+CE26</f>
        <v>0</v>
      </c>
      <c r="CF7" s="586">
        <f>CF8+CF26</f>
        <v>0</v>
      </c>
      <c r="CG7" s="585">
        <f>SUM(Table12[[#This Row], [je76]]:Table12[[#This Row], [je91]])</f>
        <v>41589244.18</v>
      </c>
      <c r="CH7" s="586">
        <f>CH8+CH26</f>
        <v>6141118.53</v>
      </c>
      <c r="CI7" s="586">
        <f>CI8+CI26</f>
        <v>0</v>
      </c>
      <c r="CJ7" s="586">
        <f>CJ8+CJ26</f>
        <v>0</v>
      </c>
      <c r="CK7" s="586">
        <f>CK8+CK26</f>
        <v>35448125.65</v>
      </c>
      <c r="CL7" s="586">
        <f>CL8+CL26</f>
        <v>0</v>
      </c>
      <c r="CM7" s="586">
        <f>CM8+CM26</f>
        <v>0</v>
      </c>
      <c r="CN7" s="586">
        <f>CN8+CN26</f>
        <v>0</v>
      </c>
      <c r="CO7" s="586">
        <f>CO8+CO26</f>
        <v>0</v>
      </c>
      <c r="CP7" s="586">
        <f>CP8+CP26</f>
        <v>0</v>
      </c>
      <c r="CQ7" s="586">
        <f>CQ8+CQ26</f>
        <v>0</v>
      </c>
      <c r="CR7" s="586">
        <f>CR8+CR26</f>
        <v>0</v>
      </c>
      <c r="CS7" s="586">
        <f>CS8+CS26</f>
        <v>0</v>
      </c>
      <c r="CT7" s="586">
        <f>CT8+CT26</f>
        <v>0</v>
      </c>
      <c r="CU7" s="586">
        <f>CU8+CU26</f>
        <v>0</v>
      </c>
      <c r="CV7" s="586">
        <f>CV8+CV26</f>
        <v>0</v>
      </c>
      <c r="CW7" s="586">
        <f>CW8+CW26</f>
        <v>0</v>
      </c>
      <c r="CX7" s="585">
        <f>SUM(Table12[[#This Row], [je93]]:Table12[[#This Row], [je94]])</f>
        <v>0</v>
      </c>
      <c r="CY7" s="586">
        <f>CY8+CY26</f>
        <v>0</v>
      </c>
      <c r="CZ7" s="586">
        <f>CZ8+CZ26</f>
        <v>0</v>
      </c>
      <c r="DA7" s="585">
        <f>SUM(Table12[[#This Row], [je96]]:Table12[[#This Row], [je100]])</f>
        <v>5780000</v>
      </c>
      <c r="DB7" s="586">
        <f>DB8+DB26</f>
        <v>0</v>
      </c>
      <c r="DC7" s="586">
        <f>DC8+DC26</f>
        <v>0</v>
      </c>
      <c r="DD7" s="586">
        <f>DD8+DD26</f>
        <v>0</v>
      </c>
      <c r="DE7" s="586">
        <f>DE8+DE26</f>
        <v>0</v>
      </c>
      <c r="DF7" s="586">
        <f>DF8+DF26</f>
        <v>5780000</v>
      </c>
      <c r="DG7" s="585">
        <f>SUM(Table12[[#This Row], [je102]]:Table12[[#This Row], [je104]])</f>
        <v>0</v>
      </c>
      <c r="DH7" s="586">
        <f>DH8+DH26</f>
        <v>0</v>
      </c>
      <c r="DI7" s="586">
        <f>DI8+DI26</f>
        <v>0</v>
      </c>
      <c r="DJ7" s="586">
        <f>DJ8+DJ26</f>
        <v>0</v>
      </c>
      <c r="DK7" s="585">
        <f>SUM(Table12[[#This Row], [je106]]:Table12[[#This Row], [je110]])</f>
        <v>0</v>
      </c>
      <c r="DL7" s="586">
        <f>DL8+DL26</f>
        <v>0</v>
      </c>
      <c r="DM7" s="586">
        <f>DM8+DM26</f>
        <v>0</v>
      </c>
      <c r="DN7" s="586">
        <f>DN8+DN26</f>
        <v>0</v>
      </c>
      <c r="DO7" s="586">
        <f>DO8+DO26</f>
        <v>0</v>
      </c>
      <c r="DP7" s="587">
        <f>DP8+DP26</f>
        <v>0</v>
      </c>
    </row>
    <row customHeight="1" ht="22.5">
      <c r="A8" s="582" t="s">
        <v>302</v>
      </c>
      <c r="B8" s="584"/>
      <c r="C8" s="584"/>
      <c r="D8" s="646" t="s">
        <v>303</v>
      </c>
      <c r="E8" s="646"/>
      <c r="F8" s="646" t="s">
        <v>22</v>
      </c>
      <c r="G8" s="646"/>
      <c r="H8" s="646"/>
      <c r="I8" s="646" t="s">
        <v>22</v>
      </c>
      <c r="J8" s="646" t="s">
        <v>22</v>
      </c>
      <c r="K8" s="585">
        <f>Table12[[#This Row], [je2]]+Table12[[#This Row], [je16]]+Table12[[#This Row], [je44]]+Table12[[#This Row], [je57]]+Table12[[#This Row], [je62]]+Table12[[#This Row], [je75]]+Table12[[#This Row], [je92]]+Table12[[#This Row], [je95]]+Table12[[#This Row], [je101]]+Table12[[#This Row], [je105]]</f>
        <v>40232415.65</v>
      </c>
      <c r="L8" s="585">
        <f>SUM(Table12[[#This Row], [je3]]:Table12[[#This Row], [je15]])</f>
        <v>0</v>
      </c>
      <c r="M8" s="586">
        <f>M9</f>
        <v>0</v>
      </c>
      <c r="N8" s="586">
        <f>N9</f>
        <v>0</v>
      </c>
      <c r="O8" s="586">
        <f>O9</f>
        <v>0</v>
      </c>
      <c r="P8" s="586">
        <f>P9</f>
        <v>0</v>
      </c>
      <c r="Q8" s="586">
        <f>Q9</f>
        <v>0</v>
      </c>
      <c r="R8" s="586">
        <f>R9</f>
        <v>0</v>
      </c>
      <c r="S8" s="586">
        <f>S9</f>
        <v>0</v>
      </c>
      <c r="T8" s="586">
        <f>T9</f>
        <v>0</v>
      </c>
      <c r="U8" s="586">
        <f>U9</f>
        <v>0</v>
      </c>
      <c r="V8" s="586">
        <f>V9</f>
        <v>0</v>
      </c>
      <c r="W8" s="586">
        <f>W9</f>
        <v>0</v>
      </c>
      <c r="X8" s="586">
        <f>X9</f>
        <v>0</v>
      </c>
      <c r="Y8" s="586">
        <f>Y9</f>
        <v>0</v>
      </c>
      <c r="Z8" s="585">
        <f>SUM(Table12[[#This Row], [je17]]:Table12[[#This Row], [je43]])</f>
        <v>3484500</v>
      </c>
      <c r="AA8" s="586">
        <f>AA9</f>
        <v>0</v>
      </c>
      <c r="AB8" s="586">
        <f>AB9</f>
        <v>0</v>
      </c>
      <c r="AC8" s="586">
        <f>AC9</f>
        <v>0</v>
      </c>
      <c r="AD8" s="586">
        <f>AD9</f>
        <v>0</v>
      </c>
      <c r="AE8" s="586">
        <f>AE9</f>
        <v>0</v>
      </c>
      <c r="AF8" s="586">
        <f>AF9</f>
        <v>0</v>
      </c>
      <c r="AG8" s="586">
        <f>AG9</f>
        <v>0</v>
      </c>
      <c r="AH8" s="586">
        <f>AH9</f>
        <v>0</v>
      </c>
      <c r="AI8" s="586">
        <f>AI9</f>
        <v>0</v>
      </c>
      <c r="AJ8" s="586">
        <f>AJ9</f>
        <v>0</v>
      </c>
      <c r="AK8" s="586">
        <f>AK9</f>
        <v>0</v>
      </c>
      <c r="AL8" s="586">
        <f>AL9</f>
        <v>0</v>
      </c>
      <c r="AM8" s="586">
        <f>AM9</f>
        <v>0</v>
      </c>
      <c r="AN8" s="586">
        <f>AN9</f>
        <v>0</v>
      </c>
      <c r="AO8" s="586">
        <f>AO9</f>
        <v>0</v>
      </c>
      <c r="AP8" s="586">
        <f>AP9</f>
        <v>0</v>
      </c>
      <c r="AQ8" s="586">
        <f>AQ9</f>
        <v>0</v>
      </c>
      <c r="AR8" s="586">
        <f>AR9</f>
        <v>0</v>
      </c>
      <c r="AS8" s="586">
        <f>AS9</f>
        <v>0</v>
      </c>
      <c r="AT8" s="586">
        <f>AT9</f>
        <v>0</v>
      </c>
      <c r="AU8" s="586">
        <f>AU9</f>
        <v>3484500</v>
      </c>
      <c r="AV8" s="586">
        <f>AV9</f>
        <v>0</v>
      </c>
      <c r="AW8" s="586">
        <f>AW9</f>
        <v>0</v>
      </c>
      <c r="AX8" s="586">
        <f>AX9</f>
        <v>0</v>
      </c>
      <c r="AY8" s="586">
        <f>AY9</f>
        <v>0</v>
      </c>
      <c r="AZ8" s="586">
        <f>AZ9</f>
        <v>0</v>
      </c>
      <c r="BA8" s="586">
        <f>BA9</f>
        <v>0</v>
      </c>
      <c r="BB8" s="585">
        <f>SUM(Table12[[#This Row], [je45]]:Table12[[#This Row], [je56]])</f>
        <v>0</v>
      </c>
      <c r="BC8" s="586">
        <f>BC9</f>
        <v>0</v>
      </c>
      <c r="BD8" s="586">
        <f>BD9</f>
        <v>0</v>
      </c>
      <c r="BE8" s="586">
        <f>BE9</f>
        <v>0</v>
      </c>
      <c r="BF8" s="586">
        <f>BF9</f>
        <v>0</v>
      </c>
      <c r="BG8" s="586">
        <f>BG9</f>
        <v>0</v>
      </c>
      <c r="BH8" s="586">
        <f>BH9</f>
        <v>0</v>
      </c>
      <c r="BI8" s="586">
        <f>BI9</f>
        <v>0</v>
      </c>
      <c r="BJ8" s="586">
        <f>BJ9</f>
        <v>0</v>
      </c>
      <c r="BK8" s="586">
        <f>BK9</f>
        <v>0</v>
      </c>
      <c r="BL8" s="586">
        <f>BL9</f>
        <v>0</v>
      </c>
      <c r="BM8" s="586">
        <f>BM9</f>
        <v>0</v>
      </c>
      <c r="BN8" s="586">
        <f>BN9</f>
        <v>0</v>
      </c>
      <c r="BO8" s="585">
        <f>SUM(Table12[[#This Row], [je58]]:Table12[[#This Row], [je61]])</f>
        <v>0</v>
      </c>
      <c r="BP8" s="586">
        <f>BP9</f>
        <v>0</v>
      </c>
      <c r="BQ8" s="586">
        <f>BQ9</f>
        <v>0</v>
      </c>
      <c r="BR8" s="586">
        <f>BR9</f>
        <v>0</v>
      </c>
      <c r="BS8" s="586">
        <f>BS9</f>
        <v>0</v>
      </c>
      <c r="BT8" s="585">
        <f>SUM(Table12[[#This Row], [je63]]:Table12[[#This Row], [je74]])</f>
        <v>0</v>
      </c>
      <c r="BU8" s="586">
        <f>BU9</f>
        <v>0</v>
      </c>
      <c r="BV8" s="586">
        <f>BV9</f>
        <v>0</v>
      </c>
      <c r="BW8" s="586">
        <f>BW9</f>
        <v>0</v>
      </c>
      <c r="BX8" s="586">
        <f>BX9</f>
        <v>0</v>
      </c>
      <c r="BY8" s="586">
        <f>BY9</f>
        <v>0</v>
      </c>
      <c r="BZ8" s="586">
        <f>BZ9</f>
        <v>0</v>
      </c>
      <c r="CA8" s="586">
        <f>CA9</f>
        <v>0</v>
      </c>
      <c r="CB8" s="586">
        <f>CB9</f>
        <v>0</v>
      </c>
      <c r="CC8" s="586">
        <f>CC9</f>
        <v>0</v>
      </c>
      <c r="CD8" s="586">
        <f>CD9</f>
        <v>0</v>
      </c>
      <c r="CE8" s="586">
        <f>CE9</f>
        <v>0</v>
      </c>
      <c r="CF8" s="586">
        <f>CF9</f>
        <v>0</v>
      </c>
      <c r="CG8" s="585">
        <f>SUM(Table12[[#This Row], [je76]]:Table12[[#This Row], [je91]])</f>
        <v>30967915.65</v>
      </c>
      <c r="CH8" s="586">
        <f>CH9</f>
        <v>6141118.53</v>
      </c>
      <c r="CI8" s="586">
        <f>CI9</f>
        <v>0</v>
      </c>
      <c r="CJ8" s="586">
        <f>CJ9</f>
        <v>0</v>
      </c>
      <c r="CK8" s="586">
        <f>CK9</f>
        <v>24826797.12</v>
      </c>
      <c r="CL8" s="586">
        <f>CL9</f>
        <v>0</v>
      </c>
      <c r="CM8" s="586">
        <f>CM9</f>
        <v>0</v>
      </c>
      <c r="CN8" s="586">
        <f>CN9</f>
        <v>0</v>
      </c>
      <c r="CO8" s="586">
        <f>CO9</f>
        <v>0</v>
      </c>
      <c r="CP8" s="586">
        <f>CP9</f>
        <v>0</v>
      </c>
      <c r="CQ8" s="586">
        <f>CQ9</f>
        <v>0</v>
      </c>
      <c r="CR8" s="586">
        <f>CR9</f>
        <v>0</v>
      </c>
      <c r="CS8" s="586">
        <f>CS9</f>
        <v>0</v>
      </c>
      <c r="CT8" s="586">
        <f>CT9</f>
        <v>0</v>
      </c>
      <c r="CU8" s="586">
        <f>CU9</f>
        <v>0</v>
      </c>
      <c r="CV8" s="586">
        <f>CV9</f>
        <v>0</v>
      </c>
      <c r="CW8" s="586">
        <f>CW9</f>
        <v>0</v>
      </c>
      <c r="CX8" s="585">
        <f>SUM(Table12[[#This Row], [je93]]:Table12[[#This Row], [je94]])</f>
        <v>0</v>
      </c>
      <c r="CY8" s="586">
        <f>CY9</f>
        <v>0</v>
      </c>
      <c r="CZ8" s="586">
        <f>CZ9</f>
        <v>0</v>
      </c>
      <c r="DA8" s="585">
        <f>SUM(Table12[[#This Row], [je96]]:Table12[[#This Row], [je100]])</f>
        <v>5780000</v>
      </c>
      <c r="DB8" s="586">
        <f>DB9</f>
        <v>0</v>
      </c>
      <c r="DC8" s="586">
        <f>DC9</f>
        <v>0</v>
      </c>
      <c r="DD8" s="586">
        <f>DD9</f>
        <v>0</v>
      </c>
      <c r="DE8" s="586">
        <f>DE9</f>
        <v>0</v>
      </c>
      <c r="DF8" s="586">
        <f>DF9</f>
        <v>5780000</v>
      </c>
      <c r="DG8" s="585">
        <f>SUM(Table12[[#This Row], [je102]]:Table12[[#This Row], [je104]])</f>
        <v>0</v>
      </c>
      <c r="DH8" s="586">
        <f>DH9</f>
        <v>0</v>
      </c>
      <c r="DI8" s="586">
        <f>DI9</f>
        <v>0</v>
      </c>
      <c r="DJ8" s="586">
        <f>DJ9</f>
        <v>0</v>
      </c>
      <c r="DK8" s="585">
        <f>SUM(Table12[[#This Row], [je106]]:Table12[[#This Row], [je110]])</f>
        <v>0</v>
      </c>
      <c r="DL8" s="586">
        <f>DL9</f>
        <v>0</v>
      </c>
      <c r="DM8" s="586">
        <f>DM9</f>
        <v>0</v>
      </c>
      <c r="DN8" s="586">
        <f>DN9</f>
        <v>0</v>
      </c>
      <c r="DO8" s="586">
        <f>DO9</f>
        <v>0</v>
      </c>
      <c r="DP8" s="587">
        <f>DP9</f>
        <v>0</v>
      </c>
    </row>
    <row customHeight="1" ht="22.5">
      <c r="A9" s="582" t="s">
        <v>304</v>
      </c>
      <c r="B9" s="584"/>
      <c r="C9" s="584"/>
      <c r="D9" s="646" t="s">
        <v>305</v>
      </c>
      <c r="E9" s="646"/>
      <c r="F9" s="646" t="s">
        <v>22</v>
      </c>
      <c r="G9" s="646"/>
      <c r="H9" s="646"/>
      <c r="I9" s="646" t="s">
        <v>22</v>
      </c>
      <c r="J9" s="646" t="s">
        <v>22</v>
      </c>
      <c r="K9" s="585">
        <f>Table12[[#This Row], [je2]]+Table12[[#This Row], [je16]]+Table12[[#This Row], [je44]]+Table12[[#This Row], [je57]]+Table12[[#This Row], [je62]]+Table12[[#This Row], [je75]]+Table12[[#This Row], [je92]]+Table12[[#This Row], [je95]]+Table12[[#This Row], [je101]]+Table12[[#This Row], [je105]]</f>
        <v>40232415.65</v>
      </c>
      <c r="L9" s="585">
        <f>SUM(Table12[[#This Row], [je3]]:Table12[[#This Row], [je15]])</f>
        <v>0</v>
      </c>
      <c r="M9" s="586">
        <f>M10+M13</f>
        <v>0</v>
      </c>
      <c r="N9" s="586">
        <f>N10+N13</f>
        <v>0</v>
      </c>
      <c r="O9" s="586">
        <f>O10+O13</f>
        <v>0</v>
      </c>
      <c r="P9" s="586">
        <f>P10+P13</f>
        <v>0</v>
      </c>
      <c r="Q9" s="586">
        <f>Q10+Q13</f>
        <v>0</v>
      </c>
      <c r="R9" s="586">
        <f>R10+R13</f>
        <v>0</v>
      </c>
      <c r="S9" s="586">
        <f>S10+S13</f>
        <v>0</v>
      </c>
      <c r="T9" s="586">
        <f>T10+T13</f>
        <v>0</v>
      </c>
      <c r="U9" s="586">
        <f>U10+U13</f>
        <v>0</v>
      </c>
      <c r="V9" s="586">
        <f>V10+V13</f>
        <v>0</v>
      </c>
      <c r="W9" s="586">
        <f>W10+W13</f>
        <v>0</v>
      </c>
      <c r="X9" s="586">
        <f>X10+X13</f>
        <v>0</v>
      </c>
      <c r="Y9" s="586">
        <f>Y10+Y13</f>
        <v>0</v>
      </c>
      <c r="Z9" s="585">
        <f>SUM(Table12[[#This Row], [je17]]:Table12[[#This Row], [je43]])</f>
        <v>3484500</v>
      </c>
      <c r="AA9" s="586">
        <f>AA10+AA13</f>
        <v>0</v>
      </c>
      <c r="AB9" s="586">
        <f>AB10+AB13</f>
        <v>0</v>
      </c>
      <c r="AC9" s="586">
        <f>AC10+AC13</f>
        <v>0</v>
      </c>
      <c r="AD9" s="586">
        <f>AD10+AD13</f>
        <v>0</v>
      </c>
      <c r="AE9" s="586">
        <f>AE10+AE13</f>
        <v>0</v>
      </c>
      <c r="AF9" s="586">
        <f>AF10+AF13</f>
        <v>0</v>
      </c>
      <c r="AG9" s="586">
        <f>AG10+AG13</f>
        <v>0</v>
      </c>
      <c r="AH9" s="586">
        <f>AH10+AH13</f>
        <v>0</v>
      </c>
      <c r="AI9" s="586">
        <f>AI10+AI13</f>
        <v>0</v>
      </c>
      <c r="AJ9" s="586">
        <f>AJ10+AJ13</f>
        <v>0</v>
      </c>
      <c r="AK9" s="586">
        <f>AK10+AK13</f>
        <v>0</v>
      </c>
      <c r="AL9" s="586">
        <f>AL10+AL13</f>
        <v>0</v>
      </c>
      <c r="AM9" s="586">
        <f>AM10+AM13</f>
        <v>0</v>
      </c>
      <c r="AN9" s="586">
        <f>AN10+AN13</f>
        <v>0</v>
      </c>
      <c r="AO9" s="586">
        <f>AO10+AO13</f>
        <v>0</v>
      </c>
      <c r="AP9" s="586">
        <f>AP10+AP13</f>
        <v>0</v>
      </c>
      <c r="AQ9" s="586">
        <f>AQ10+AQ13</f>
        <v>0</v>
      </c>
      <c r="AR9" s="586">
        <f>AR10+AR13</f>
        <v>0</v>
      </c>
      <c r="AS9" s="586">
        <f>AS10+AS13</f>
        <v>0</v>
      </c>
      <c r="AT9" s="586">
        <f>AT10+AT13</f>
        <v>0</v>
      </c>
      <c r="AU9" s="586">
        <f>AU10+AU13</f>
        <v>3484500</v>
      </c>
      <c r="AV9" s="586">
        <f>AV10+AV13</f>
        <v>0</v>
      </c>
      <c r="AW9" s="586">
        <f>AW10+AW13</f>
        <v>0</v>
      </c>
      <c r="AX9" s="586">
        <f>AX10+AX13</f>
        <v>0</v>
      </c>
      <c r="AY9" s="586">
        <f>AY10+AY13</f>
        <v>0</v>
      </c>
      <c r="AZ9" s="586">
        <f>AZ10+AZ13</f>
        <v>0</v>
      </c>
      <c r="BA9" s="586">
        <f>BA10+BA13</f>
        <v>0</v>
      </c>
      <c r="BB9" s="585">
        <f>SUM(Table12[[#This Row], [je45]]:Table12[[#This Row], [je56]])</f>
        <v>0</v>
      </c>
      <c r="BC9" s="586">
        <f>BC10+BC13</f>
        <v>0</v>
      </c>
      <c r="BD9" s="586">
        <f>BD10+BD13</f>
        <v>0</v>
      </c>
      <c r="BE9" s="586">
        <f>BE10+BE13</f>
        <v>0</v>
      </c>
      <c r="BF9" s="586">
        <f>BF10+BF13</f>
        <v>0</v>
      </c>
      <c r="BG9" s="586">
        <f>BG10+BG13</f>
        <v>0</v>
      </c>
      <c r="BH9" s="586">
        <f>BH10+BH13</f>
        <v>0</v>
      </c>
      <c r="BI9" s="586">
        <f>BI10+BI13</f>
        <v>0</v>
      </c>
      <c r="BJ9" s="586">
        <f>BJ10+BJ13</f>
        <v>0</v>
      </c>
      <c r="BK9" s="586">
        <f>BK10+BK13</f>
        <v>0</v>
      </c>
      <c r="BL9" s="586">
        <f>BL10+BL13</f>
        <v>0</v>
      </c>
      <c r="BM9" s="586">
        <f>BM10+BM13</f>
        <v>0</v>
      </c>
      <c r="BN9" s="586">
        <f>BN10+BN13</f>
        <v>0</v>
      </c>
      <c r="BO9" s="585">
        <f>SUM(Table12[[#This Row], [je58]]:Table12[[#This Row], [je61]])</f>
        <v>0</v>
      </c>
      <c r="BP9" s="586">
        <f>BP10+BP13</f>
        <v>0</v>
      </c>
      <c r="BQ9" s="586">
        <f>BQ10+BQ13</f>
        <v>0</v>
      </c>
      <c r="BR9" s="586">
        <f>BR10+BR13</f>
        <v>0</v>
      </c>
      <c r="BS9" s="586">
        <f>BS10+BS13</f>
        <v>0</v>
      </c>
      <c r="BT9" s="585">
        <f>SUM(Table12[[#This Row], [je63]]:Table12[[#This Row], [je74]])</f>
        <v>0</v>
      </c>
      <c r="BU9" s="586">
        <f>BU10+BU13</f>
        <v>0</v>
      </c>
      <c r="BV9" s="586">
        <f>BV10+BV13</f>
        <v>0</v>
      </c>
      <c r="BW9" s="586">
        <f>BW10+BW13</f>
        <v>0</v>
      </c>
      <c r="BX9" s="586">
        <f>BX10+BX13</f>
        <v>0</v>
      </c>
      <c r="BY9" s="586">
        <f>BY10+BY13</f>
        <v>0</v>
      </c>
      <c r="BZ9" s="586">
        <f>BZ10+BZ13</f>
        <v>0</v>
      </c>
      <c r="CA9" s="586">
        <f>CA10+CA13</f>
        <v>0</v>
      </c>
      <c r="CB9" s="586">
        <f>CB10+CB13</f>
        <v>0</v>
      </c>
      <c r="CC9" s="586">
        <f>CC10+CC13</f>
        <v>0</v>
      </c>
      <c r="CD9" s="586">
        <f>CD10+CD13</f>
        <v>0</v>
      </c>
      <c r="CE9" s="586">
        <f>CE10+CE13</f>
        <v>0</v>
      </c>
      <c r="CF9" s="586">
        <f>CF10+CF13</f>
        <v>0</v>
      </c>
      <c r="CG9" s="585">
        <f>SUM(Table12[[#This Row], [je76]]:Table12[[#This Row], [je91]])</f>
        <v>30967915.65</v>
      </c>
      <c r="CH9" s="586">
        <f>CH10+CH13</f>
        <v>6141118.53</v>
      </c>
      <c r="CI9" s="586">
        <f>CI10+CI13</f>
        <v>0</v>
      </c>
      <c r="CJ9" s="586">
        <f>CJ10+CJ13</f>
        <v>0</v>
      </c>
      <c r="CK9" s="586">
        <f>CK10+CK13</f>
        <v>24826797.12</v>
      </c>
      <c r="CL9" s="586">
        <f>CL10+CL13</f>
        <v>0</v>
      </c>
      <c r="CM9" s="586">
        <f>CM10+CM13</f>
        <v>0</v>
      </c>
      <c r="CN9" s="586">
        <f>CN10+CN13</f>
        <v>0</v>
      </c>
      <c r="CO9" s="586">
        <f>CO10+CO13</f>
        <v>0</v>
      </c>
      <c r="CP9" s="586">
        <f>CP10+CP13</f>
        <v>0</v>
      </c>
      <c r="CQ9" s="586">
        <f>CQ10+CQ13</f>
        <v>0</v>
      </c>
      <c r="CR9" s="586">
        <f>CR10+CR13</f>
        <v>0</v>
      </c>
      <c r="CS9" s="586">
        <f>CS10+CS13</f>
        <v>0</v>
      </c>
      <c r="CT9" s="586">
        <f>CT10+CT13</f>
        <v>0</v>
      </c>
      <c r="CU9" s="586">
        <f>CU10+CU13</f>
        <v>0</v>
      </c>
      <c r="CV9" s="586">
        <f>CV10+CV13</f>
        <v>0</v>
      </c>
      <c r="CW9" s="586">
        <f>CW10+CW13</f>
        <v>0</v>
      </c>
      <c r="CX9" s="585">
        <f>SUM(Table12[[#This Row], [je93]]:Table12[[#This Row], [je94]])</f>
        <v>0</v>
      </c>
      <c r="CY9" s="586">
        <f>CY10+CY13</f>
        <v>0</v>
      </c>
      <c r="CZ9" s="586">
        <f>CZ10+CZ13</f>
        <v>0</v>
      </c>
      <c r="DA9" s="585">
        <f>SUM(Table12[[#This Row], [je96]]:Table12[[#This Row], [je100]])</f>
        <v>5780000</v>
      </c>
      <c r="DB9" s="586">
        <f>DB10+DB13</f>
        <v>0</v>
      </c>
      <c r="DC9" s="586">
        <f>DC10+DC13</f>
        <v>0</v>
      </c>
      <c r="DD9" s="586">
        <f>DD10+DD13</f>
        <v>0</v>
      </c>
      <c r="DE9" s="586">
        <f>DE10+DE13</f>
        <v>0</v>
      </c>
      <c r="DF9" s="586">
        <f>DF10+DF13</f>
        <v>5780000</v>
      </c>
      <c r="DG9" s="585">
        <f>SUM(Table12[[#This Row], [je102]]:Table12[[#This Row], [je104]])</f>
        <v>0</v>
      </c>
      <c r="DH9" s="586">
        <f>DH10+DH13</f>
        <v>0</v>
      </c>
      <c r="DI9" s="586">
        <f>DI10+DI13</f>
        <v>0</v>
      </c>
      <c r="DJ9" s="586">
        <f>DJ10+DJ13</f>
        <v>0</v>
      </c>
      <c r="DK9" s="585">
        <f>SUM(Table12[[#This Row], [je106]]:Table12[[#This Row], [je110]])</f>
        <v>0</v>
      </c>
      <c r="DL9" s="586">
        <f>DL10+DL13</f>
        <v>0</v>
      </c>
      <c r="DM9" s="586">
        <f>DM10+DM13</f>
        <v>0</v>
      </c>
      <c r="DN9" s="586">
        <f>DN10+DN13</f>
        <v>0</v>
      </c>
      <c r="DO9" s="586">
        <f>DO10+DO13</f>
        <v>0</v>
      </c>
      <c r="DP9" s="587">
        <f>DP10+DP13</f>
        <v>0</v>
      </c>
    </row>
    <row customHeight="1" ht="22.5">
      <c r="A10" s="582" t="s">
        <v>306</v>
      </c>
      <c r="B10" s="584"/>
      <c r="C10" s="584"/>
      <c r="D10" s="646" t="s">
        <v>307</v>
      </c>
      <c r="E10" s="646"/>
      <c r="F10" s="646" t="s">
        <v>22</v>
      </c>
      <c r="G10" s="646"/>
      <c r="H10" s="646"/>
      <c r="I10" s="646" t="s">
        <v>22</v>
      </c>
      <c r="J10" s="646" t="s">
        <v>22</v>
      </c>
      <c r="K10" s="585">
        <f>Table12[[#This Row], [je2]]+Table12[[#This Row], [je16]]+Table12[[#This Row], [je44]]+Table12[[#This Row], [je57]]+Table12[[#This Row], [je62]]+Table12[[#This Row], [je75]]+Table12[[#This Row], [je92]]+Table12[[#This Row], [je95]]+Table12[[#This Row], [je101]]+Table12[[#This Row], [je105]]</f>
        <v>12462502</v>
      </c>
      <c r="L10" s="585">
        <f>SUM(Table12[[#This Row], [je3]]:Table12[[#This Row], [je15]])</f>
        <v>0</v>
      </c>
      <c r="M10" s="586">
        <f>M11+M12</f>
        <v>0</v>
      </c>
      <c r="N10" s="586">
        <f>N11+N12</f>
        <v>0</v>
      </c>
      <c r="O10" s="586">
        <f>O11+O12</f>
        <v>0</v>
      </c>
      <c r="P10" s="586">
        <f>P11+P12</f>
        <v>0</v>
      </c>
      <c r="Q10" s="586">
        <f>Q11+Q12</f>
        <v>0</v>
      </c>
      <c r="R10" s="586">
        <f>R11+R12</f>
        <v>0</v>
      </c>
      <c r="S10" s="586">
        <f>S11+S12</f>
        <v>0</v>
      </c>
      <c r="T10" s="586">
        <f>T11+T12</f>
        <v>0</v>
      </c>
      <c r="U10" s="586">
        <f>U11+U12</f>
        <v>0</v>
      </c>
      <c r="V10" s="586">
        <f>V11+V12</f>
        <v>0</v>
      </c>
      <c r="W10" s="586">
        <f>W11+W12</f>
        <v>0</v>
      </c>
      <c r="X10" s="586">
        <f>X11+X12</f>
        <v>0</v>
      </c>
      <c r="Y10" s="586">
        <f>Y11+Y12</f>
        <v>0</v>
      </c>
      <c r="Z10" s="585">
        <f>SUM(Table12[[#This Row], [je17]]:Table12[[#This Row], [je43]])</f>
        <v>0</v>
      </c>
      <c r="AA10" s="586">
        <f>AA11+AA12</f>
        <v>0</v>
      </c>
      <c r="AB10" s="586">
        <f>AB11+AB12</f>
        <v>0</v>
      </c>
      <c r="AC10" s="586">
        <f>AC11+AC12</f>
        <v>0</v>
      </c>
      <c r="AD10" s="586">
        <f>AD11+AD12</f>
        <v>0</v>
      </c>
      <c r="AE10" s="586">
        <f>AE11+AE12</f>
        <v>0</v>
      </c>
      <c r="AF10" s="586">
        <f>AF11+AF12</f>
        <v>0</v>
      </c>
      <c r="AG10" s="586">
        <f>AG11+AG12</f>
        <v>0</v>
      </c>
      <c r="AH10" s="586">
        <f>AH11+AH12</f>
        <v>0</v>
      </c>
      <c r="AI10" s="586">
        <f>AI11+AI12</f>
        <v>0</v>
      </c>
      <c r="AJ10" s="586">
        <f>AJ11+AJ12</f>
        <v>0</v>
      </c>
      <c r="AK10" s="586">
        <f>AK11+AK12</f>
        <v>0</v>
      </c>
      <c r="AL10" s="586">
        <f>AL11+AL12</f>
        <v>0</v>
      </c>
      <c r="AM10" s="586">
        <f>AM11+AM12</f>
        <v>0</v>
      </c>
      <c r="AN10" s="586">
        <f>AN11+AN12</f>
        <v>0</v>
      </c>
      <c r="AO10" s="586">
        <f>AO11+AO12</f>
        <v>0</v>
      </c>
      <c r="AP10" s="586">
        <f>AP11+AP12</f>
        <v>0</v>
      </c>
      <c r="AQ10" s="586">
        <f>AQ11+AQ12</f>
        <v>0</v>
      </c>
      <c r="AR10" s="586">
        <f>AR11+AR12</f>
        <v>0</v>
      </c>
      <c r="AS10" s="586">
        <f>AS11+AS12</f>
        <v>0</v>
      </c>
      <c r="AT10" s="586">
        <f>AT11+AT12</f>
        <v>0</v>
      </c>
      <c r="AU10" s="586">
        <f>AU11+AU12</f>
        <v>0</v>
      </c>
      <c r="AV10" s="586">
        <f>AV11+AV12</f>
        <v>0</v>
      </c>
      <c r="AW10" s="586">
        <f>AW11+AW12</f>
        <v>0</v>
      </c>
      <c r="AX10" s="586">
        <f>AX11+AX12</f>
        <v>0</v>
      </c>
      <c r="AY10" s="586">
        <f>AY11+AY12</f>
        <v>0</v>
      </c>
      <c r="AZ10" s="586">
        <f>AZ11+AZ12</f>
        <v>0</v>
      </c>
      <c r="BA10" s="586">
        <f>BA11+BA12</f>
        <v>0</v>
      </c>
      <c r="BB10" s="585">
        <f>SUM(Table12[[#This Row], [je45]]:Table12[[#This Row], [je56]])</f>
        <v>0</v>
      </c>
      <c r="BC10" s="586">
        <f>BC11+BC12</f>
        <v>0</v>
      </c>
      <c r="BD10" s="586">
        <f>BD11+BD12</f>
        <v>0</v>
      </c>
      <c r="BE10" s="586">
        <f>BE11+BE12</f>
        <v>0</v>
      </c>
      <c r="BF10" s="586">
        <f>BF11+BF12</f>
        <v>0</v>
      </c>
      <c r="BG10" s="586">
        <f>BG11+BG12</f>
        <v>0</v>
      </c>
      <c r="BH10" s="586">
        <f>BH11+BH12</f>
        <v>0</v>
      </c>
      <c r="BI10" s="586">
        <f>BI11+BI12</f>
        <v>0</v>
      </c>
      <c r="BJ10" s="586">
        <f>BJ11+BJ12</f>
        <v>0</v>
      </c>
      <c r="BK10" s="586">
        <f>BK11+BK12</f>
        <v>0</v>
      </c>
      <c r="BL10" s="586">
        <f>BL11+BL12</f>
        <v>0</v>
      </c>
      <c r="BM10" s="586">
        <f>BM11+BM12</f>
        <v>0</v>
      </c>
      <c r="BN10" s="586">
        <f>BN11+BN12</f>
        <v>0</v>
      </c>
      <c r="BO10" s="585">
        <f>SUM(Table12[[#This Row], [je58]]:Table12[[#This Row], [je61]])</f>
        <v>0</v>
      </c>
      <c r="BP10" s="586">
        <f>BP11+BP12</f>
        <v>0</v>
      </c>
      <c r="BQ10" s="586">
        <f>BQ11+BQ12</f>
        <v>0</v>
      </c>
      <c r="BR10" s="586">
        <f>BR11+BR12</f>
        <v>0</v>
      </c>
      <c r="BS10" s="586">
        <f>BS11+BS12</f>
        <v>0</v>
      </c>
      <c r="BT10" s="585">
        <f>SUM(Table12[[#This Row], [je63]]:Table12[[#This Row], [je74]])</f>
        <v>0</v>
      </c>
      <c r="BU10" s="586">
        <f>BU11+BU12</f>
        <v>0</v>
      </c>
      <c r="BV10" s="586">
        <f>BV11+BV12</f>
        <v>0</v>
      </c>
      <c r="BW10" s="586">
        <f>BW11+BW12</f>
        <v>0</v>
      </c>
      <c r="BX10" s="586">
        <f>BX11+BX12</f>
        <v>0</v>
      </c>
      <c r="BY10" s="586">
        <f>BY11+BY12</f>
        <v>0</v>
      </c>
      <c r="BZ10" s="586">
        <f>BZ11+BZ12</f>
        <v>0</v>
      </c>
      <c r="CA10" s="586">
        <f>CA11+CA12</f>
        <v>0</v>
      </c>
      <c r="CB10" s="586">
        <f>CB11+CB12</f>
        <v>0</v>
      </c>
      <c r="CC10" s="586">
        <f>CC11+CC12</f>
        <v>0</v>
      </c>
      <c r="CD10" s="586">
        <f>CD11+CD12</f>
        <v>0</v>
      </c>
      <c r="CE10" s="586">
        <f>CE11+CE12</f>
        <v>0</v>
      </c>
      <c r="CF10" s="586">
        <f>CF11+CF12</f>
        <v>0</v>
      </c>
      <c r="CG10" s="585">
        <f>SUM(Table12[[#This Row], [je76]]:Table12[[#This Row], [je91]])</f>
        <v>12462502</v>
      </c>
      <c r="CH10" s="586">
        <f>CH11+CH12</f>
        <v>0</v>
      </c>
      <c r="CI10" s="586">
        <f>CI11+CI12</f>
        <v>0</v>
      </c>
      <c r="CJ10" s="586">
        <f>CJ11+CJ12</f>
        <v>0</v>
      </c>
      <c r="CK10" s="586">
        <f>CK11+CK12</f>
        <v>12462502</v>
      </c>
      <c r="CL10" s="586">
        <f>CL11+CL12</f>
        <v>0</v>
      </c>
      <c r="CM10" s="586">
        <f>CM11+CM12</f>
        <v>0</v>
      </c>
      <c r="CN10" s="586">
        <f>CN11+CN12</f>
        <v>0</v>
      </c>
      <c r="CO10" s="586">
        <f>CO11+CO12</f>
        <v>0</v>
      </c>
      <c r="CP10" s="586">
        <f>CP11+CP12</f>
        <v>0</v>
      </c>
      <c r="CQ10" s="586">
        <f>CQ11+CQ12</f>
        <v>0</v>
      </c>
      <c r="CR10" s="586">
        <f>CR11+CR12</f>
        <v>0</v>
      </c>
      <c r="CS10" s="586">
        <f>CS11+CS12</f>
        <v>0</v>
      </c>
      <c r="CT10" s="586">
        <f>CT11+CT12</f>
        <v>0</v>
      </c>
      <c r="CU10" s="586">
        <f>CU11+CU12</f>
        <v>0</v>
      </c>
      <c r="CV10" s="586">
        <f>CV11+CV12</f>
        <v>0</v>
      </c>
      <c r="CW10" s="586">
        <f>CW11+CW12</f>
        <v>0</v>
      </c>
      <c r="CX10" s="585">
        <f>SUM(Table12[[#This Row], [je93]]:Table12[[#This Row], [je94]])</f>
        <v>0</v>
      </c>
      <c r="CY10" s="586">
        <f>CY11+CY12</f>
        <v>0</v>
      </c>
      <c r="CZ10" s="586">
        <f>CZ11+CZ12</f>
        <v>0</v>
      </c>
      <c r="DA10" s="585">
        <f>SUM(Table12[[#This Row], [je96]]:Table12[[#This Row], [je100]])</f>
        <v>0</v>
      </c>
      <c r="DB10" s="586">
        <f>DB11+DB12</f>
        <v>0</v>
      </c>
      <c r="DC10" s="586">
        <f>DC11+DC12</f>
        <v>0</v>
      </c>
      <c r="DD10" s="586">
        <f>DD11+DD12</f>
        <v>0</v>
      </c>
      <c r="DE10" s="586">
        <f>DE11+DE12</f>
        <v>0</v>
      </c>
      <c r="DF10" s="586">
        <f>DF11+DF12</f>
        <v>0</v>
      </c>
      <c r="DG10" s="585">
        <f>SUM(Table12[[#This Row], [je102]]:Table12[[#This Row], [je104]])</f>
        <v>0</v>
      </c>
      <c r="DH10" s="586">
        <f>DH11+DH12</f>
        <v>0</v>
      </c>
      <c r="DI10" s="586">
        <f>DI11+DI12</f>
        <v>0</v>
      </c>
      <c r="DJ10" s="586">
        <f>DJ11+DJ12</f>
        <v>0</v>
      </c>
      <c r="DK10" s="585">
        <f>SUM(Table12[[#This Row], [je106]]:Table12[[#This Row], [je110]])</f>
        <v>0</v>
      </c>
      <c r="DL10" s="586">
        <f>DL11+DL12</f>
        <v>0</v>
      </c>
      <c r="DM10" s="586">
        <f>DM11+DM12</f>
        <v>0</v>
      </c>
      <c r="DN10" s="586">
        <f>DN11+DN12</f>
        <v>0</v>
      </c>
      <c r="DO10" s="586">
        <f>DO11+DO12</f>
        <v>0</v>
      </c>
      <c r="DP10" s="587">
        <f>DP11+DP12</f>
        <v>0</v>
      </c>
    </row>
    <row customHeight="1" ht="22.5">
      <c r="A11" s="588" t="s">
        <v>306</v>
      </c>
      <c r="B11" s="590"/>
      <c r="C11" s="590"/>
      <c r="D11" s="648" t="s">
        <v>572</v>
      </c>
      <c r="E11" s="648" t="s">
        <v>573</v>
      </c>
      <c r="F11" s="648" t="s">
        <v>502</v>
      </c>
      <c r="G11" s="648" t="s">
        <v>574</v>
      </c>
      <c r="H11" s="648" t="s">
        <v>575</v>
      </c>
      <c r="I11" s="648" t="s">
        <v>505</v>
      </c>
      <c r="J11" s="648" t="s">
        <v>22</v>
      </c>
      <c r="K11" s="585">
        <f>Table12[[#This Row], [je2]]+Table12[[#This Row], [je16]]+Table12[[#This Row], [je44]]+Table12[[#This Row], [je57]]+Table12[[#This Row], [je62]]+Table12[[#This Row], [je75]]+Table12[[#This Row], [je92]]+Table12[[#This Row], [je95]]+Table12[[#This Row], [je101]]+Table12[[#This Row], [je105]]</f>
        <v>10623300</v>
      </c>
      <c r="L11" s="585">
        <f>SUM(Table12[[#This Row], [je3]]:Table12[[#This Row], [je15]])</f>
        <v>0</v>
      </c>
      <c r="M11" s="591">
        <v>0</v>
      </c>
      <c r="N11" s="591">
        <v>0</v>
      </c>
      <c r="O11" s="591">
        <v>0</v>
      </c>
      <c r="P11" s="591">
        <v>0</v>
      </c>
      <c r="Q11" s="591">
        <v>0</v>
      </c>
      <c r="R11" s="591">
        <v>0</v>
      </c>
      <c r="S11" s="591">
        <v>0</v>
      </c>
      <c r="T11" s="591">
        <v>0</v>
      </c>
      <c r="U11" s="591">
        <v>0</v>
      </c>
      <c r="V11" s="591">
        <v>0</v>
      </c>
      <c r="W11" s="591">
        <v>0</v>
      </c>
      <c r="X11" s="591">
        <v>0</v>
      </c>
      <c r="Y11" s="591">
        <v>0</v>
      </c>
      <c r="Z11" s="585">
        <f>SUM(Table12[[#This Row], [je17]]:Table12[[#This Row], [je43]])</f>
        <v>0</v>
      </c>
      <c r="AA11" s="591">
        <v>0</v>
      </c>
      <c r="AB11" s="591">
        <v>0</v>
      </c>
      <c r="AC11" s="591">
        <v>0</v>
      </c>
      <c r="AD11" s="591">
        <v>0</v>
      </c>
      <c r="AE11" s="591">
        <v>0</v>
      </c>
      <c r="AF11" s="591">
        <v>0</v>
      </c>
      <c r="AG11" s="591">
        <v>0</v>
      </c>
      <c r="AH11" s="591">
        <v>0</v>
      </c>
      <c r="AI11" s="591">
        <v>0</v>
      </c>
      <c r="AJ11" s="591">
        <v>0</v>
      </c>
      <c r="AK11" s="591">
        <v>0</v>
      </c>
      <c r="AL11" s="591">
        <v>0</v>
      </c>
      <c r="AM11" s="591">
        <v>0</v>
      </c>
      <c r="AN11" s="591">
        <v>0</v>
      </c>
      <c r="AO11" s="591">
        <v>0</v>
      </c>
      <c r="AP11" s="591">
        <v>0</v>
      </c>
      <c r="AQ11" s="591">
        <v>0</v>
      </c>
      <c r="AR11" s="591">
        <v>0</v>
      </c>
      <c r="AS11" s="591">
        <v>0</v>
      </c>
      <c r="AT11" s="591">
        <v>0</v>
      </c>
      <c r="AU11" s="591">
        <v>0</v>
      </c>
      <c r="AV11" s="591">
        <v>0</v>
      </c>
      <c r="AW11" s="591">
        <v>0</v>
      </c>
      <c r="AX11" s="591">
        <v>0</v>
      </c>
      <c r="AY11" s="591">
        <v>0</v>
      </c>
      <c r="AZ11" s="591">
        <v>0</v>
      </c>
      <c r="BA11" s="591">
        <v>0</v>
      </c>
      <c r="BB11" s="585">
        <f>SUM(Table12[[#This Row], [je45]]:Table12[[#This Row], [je56]])</f>
        <v>0</v>
      </c>
      <c r="BC11" s="591">
        <v>0</v>
      </c>
      <c r="BD11" s="591">
        <v>0</v>
      </c>
      <c r="BE11" s="591">
        <v>0</v>
      </c>
      <c r="BF11" s="591">
        <v>0</v>
      </c>
      <c r="BG11" s="591">
        <v>0</v>
      </c>
      <c r="BH11" s="591">
        <v>0</v>
      </c>
      <c r="BI11" s="591">
        <v>0</v>
      </c>
      <c r="BJ11" s="591">
        <v>0</v>
      </c>
      <c r="BK11" s="591">
        <v>0</v>
      </c>
      <c r="BL11" s="591">
        <v>0</v>
      </c>
      <c r="BM11" s="591">
        <v>0</v>
      </c>
      <c r="BN11" s="591">
        <v>0</v>
      </c>
      <c r="BO11" s="585">
        <f>SUM(Table12[[#This Row], [je58]]:Table12[[#This Row], [je61]])</f>
        <v>0</v>
      </c>
      <c r="BP11" s="591">
        <v>0</v>
      </c>
      <c r="BQ11" s="591">
        <v>0</v>
      </c>
      <c r="BR11" s="591">
        <v>0</v>
      </c>
      <c r="BS11" s="591">
        <v>0</v>
      </c>
      <c r="BT11" s="585">
        <f>SUM(Table12[[#This Row], [je63]]:Table12[[#This Row], [je74]])</f>
        <v>0</v>
      </c>
      <c r="BU11" s="591">
        <v>0</v>
      </c>
      <c r="BV11" s="591">
        <v>0</v>
      </c>
      <c r="BW11" s="591">
        <v>0</v>
      </c>
      <c r="BX11" s="591">
        <v>0</v>
      </c>
      <c r="BY11" s="591">
        <v>0</v>
      </c>
      <c r="BZ11" s="591">
        <v>0</v>
      </c>
      <c r="CA11" s="591">
        <v>0</v>
      </c>
      <c r="CB11" s="591">
        <v>0</v>
      </c>
      <c r="CC11" s="591">
        <v>0</v>
      </c>
      <c r="CD11" s="591">
        <v>0</v>
      </c>
      <c r="CE11" s="591">
        <v>0</v>
      </c>
      <c r="CF11" s="591">
        <v>0</v>
      </c>
      <c r="CG11" s="585">
        <f>SUM(Table12[[#This Row], [je76]]:Table12[[#This Row], [je91]])</f>
        <v>10623300</v>
      </c>
      <c r="CH11" s="591">
        <v>0</v>
      </c>
      <c r="CI11" s="591">
        <v>0</v>
      </c>
      <c r="CJ11" s="591">
        <v>0</v>
      </c>
      <c r="CK11" s="591">
        <v>10623300</v>
      </c>
      <c r="CL11" s="591">
        <v>0</v>
      </c>
      <c r="CM11" s="591">
        <v>0</v>
      </c>
      <c r="CN11" s="591">
        <v>0</v>
      </c>
      <c r="CO11" s="591">
        <v>0</v>
      </c>
      <c r="CP11" s="591">
        <v>0</v>
      </c>
      <c r="CQ11" s="591">
        <v>0</v>
      </c>
      <c r="CR11" s="591">
        <v>0</v>
      </c>
      <c r="CS11" s="591">
        <v>0</v>
      </c>
      <c r="CT11" s="591">
        <v>0</v>
      </c>
      <c r="CU11" s="591">
        <v>0</v>
      </c>
      <c r="CV11" s="591">
        <v>0</v>
      </c>
      <c r="CW11" s="591">
        <v>0</v>
      </c>
      <c r="CX11" s="585">
        <f>SUM(Table12[[#This Row], [je93]]:Table12[[#This Row], [je94]])</f>
        <v>0</v>
      </c>
      <c r="CY11" s="591">
        <v>0</v>
      </c>
      <c r="CZ11" s="591">
        <v>0</v>
      </c>
      <c r="DA11" s="585">
        <f>SUM(Table12[[#This Row], [je96]]:Table12[[#This Row], [je100]])</f>
        <v>0</v>
      </c>
      <c r="DB11" s="591">
        <v>0</v>
      </c>
      <c r="DC11" s="591">
        <v>0</v>
      </c>
      <c r="DD11" s="591">
        <v>0</v>
      </c>
      <c r="DE11" s="591">
        <v>0</v>
      </c>
      <c r="DF11" s="591">
        <v>0</v>
      </c>
      <c r="DG11" s="585">
        <f>SUM(Table12[[#This Row], [je102]]:Table12[[#This Row], [je104]])</f>
        <v>0</v>
      </c>
      <c r="DH11" s="591">
        <v>0</v>
      </c>
      <c r="DI11" s="591">
        <v>0</v>
      </c>
      <c r="DJ11" s="591">
        <v>0</v>
      </c>
      <c r="DK11" s="585">
        <f>SUM(Table12[[#This Row], [je106]]:Table12[[#This Row], [je110]])</f>
        <v>0</v>
      </c>
      <c r="DL11" s="591">
        <v>0</v>
      </c>
      <c r="DM11" s="591">
        <v>0</v>
      </c>
      <c r="DN11" s="591">
        <v>0</v>
      </c>
      <c r="DO11" s="591">
        <v>0</v>
      </c>
      <c r="DP11" s="593">
        <v>0</v>
      </c>
    </row>
    <row customHeight="1" ht="22.5">
      <c r="A12" s="588" t="s">
        <v>306</v>
      </c>
      <c r="B12" s="590"/>
      <c r="C12" s="590"/>
      <c r="D12" s="648" t="s">
        <v>576</v>
      </c>
      <c r="E12" s="648" t="s">
        <v>577</v>
      </c>
      <c r="F12" s="648" t="s">
        <v>502</v>
      </c>
      <c r="G12" s="648" t="s">
        <v>574</v>
      </c>
      <c r="H12" s="648" t="s">
        <v>575</v>
      </c>
      <c r="I12" s="648" t="s">
        <v>505</v>
      </c>
      <c r="J12" s="648" t="s">
        <v>22</v>
      </c>
      <c r="K12" s="585">
        <f>Table12[[#This Row], [je2]]+Table12[[#This Row], [je16]]+Table12[[#This Row], [je44]]+Table12[[#This Row], [je57]]+Table12[[#This Row], [je62]]+Table12[[#This Row], [je75]]+Table12[[#This Row], [je92]]+Table12[[#This Row], [je95]]+Table12[[#This Row], [je101]]+Table12[[#This Row], [je105]]</f>
        <v>1839202</v>
      </c>
      <c r="L12" s="585">
        <f>SUM(Table12[[#This Row], [je3]]:Table12[[#This Row], [je15]])</f>
        <v>0</v>
      </c>
      <c r="M12" s="591">
        <v>0</v>
      </c>
      <c r="N12" s="591">
        <v>0</v>
      </c>
      <c r="O12" s="591">
        <v>0</v>
      </c>
      <c r="P12" s="591">
        <v>0</v>
      </c>
      <c r="Q12" s="591">
        <v>0</v>
      </c>
      <c r="R12" s="591">
        <v>0</v>
      </c>
      <c r="S12" s="591">
        <v>0</v>
      </c>
      <c r="T12" s="591">
        <v>0</v>
      </c>
      <c r="U12" s="591">
        <v>0</v>
      </c>
      <c r="V12" s="591">
        <v>0</v>
      </c>
      <c r="W12" s="591">
        <v>0</v>
      </c>
      <c r="X12" s="591">
        <v>0</v>
      </c>
      <c r="Y12" s="591">
        <v>0</v>
      </c>
      <c r="Z12" s="585">
        <f>SUM(Table12[[#This Row], [je17]]:Table12[[#This Row], [je43]])</f>
        <v>0</v>
      </c>
      <c r="AA12" s="591">
        <v>0</v>
      </c>
      <c r="AB12" s="591">
        <v>0</v>
      </c>
      <c r="AC12" s="591">
        <v>0</v>
      </c>
      <c r="AD12" s="591">
        <v>0</v>
      </c>
      <c r="AE12" s="591">
        <v>0</v>
      </c>
      <c r="AF12" s="591">
        <v>0</v>
      </c>
      <c r="AG12" s="591">
        <v>0</v>
      </c>
      <c r="AH12" s="591">
        <v>0</v>
      </c>
      <c r="AI12" s="591">
        <v>0</v>
      </c>
      <c r="AJ12" s="591">
        <v>0</v>
      </c>
      <c r="AK12" s="591">
        <v>0</v>
      </c>
      <c r="AL12" s="591">
        <v>0</v>
      </c>
      <c r="AM12" s="591">
        <v>0</v>
      </c>
      <c r="AN12" s="591">
        <v>0</v>
      </c>
      <c r="AO12" s="591">
        <v>0</v>
      </c>
      <c r="AP12" s="591">
        <v>0</v>
      </c>
      <c r="AQ12" s="591">
        <v>0</v>
      </c>
      <c r="AR12" s="591">
        <v>0</v>
      </c>
      <c r="AS12" s="591">
        <v>0</v>
      </c>
      <c r="AT12" s="591">
        <v>0</v>
      </c>
      <c r="AU12" s="591">
        <v>0</v>
      </c>
      <c r="AV12" s="591">
        <v>0</v>
      </c>
      <c r="AW12" s="591">
        <v>0</v>
      </c>
      <c r="AX12" s="591">
        <v>0</v>
      </c>
      <c r="AY12" s="591">
        <v>0</v>
      </c>
      <c r="AZ12" s="591">
        <v>0</v>
      </c>
      <c r="BA12" s="591">
        <v>0</v>
      </c>
      <c r="BB12" s="585">
        <f>SUM(Table12[[#This Row], [je45]]:Table12[[#This Row], [je56]])</f>
        <v>0</v>
      </c>
      <c r="BC12" s="591">
        <v>0</v>
      </c>
      <c r="BD12" s="591">
        <v>0</v>
      </c>
      <c r="BE12" s="591">
        <v>0</v>
      </c>
      <c r="BF12" s="591">
        <v>0</v>
      </c>
      <c r="BG12" s="591">
        <v>0</v>
      </c>
      <c r="BH12" s="591">
        <v>0</v>
      </c>
      <c r="BI12" s="591">
        <v>0</v>
      </c>
      <c r="BJ12" s="591">
        <v>0</v>
      </c>
      <c r="BK12" s="591">
        <v>0</v>
      </c>
      <c r="BL12" s="591">
        <v>0</v>
      </c>
      <c r="BM12" s="591">
        <v>0</v>
      </c>
      <c r="BN12" s="591">
        <v>0</v>
      </c>
      <c r="BO12" s="585">
        <f>SUM(Table12[[#This Row], [je58]]:Table12[[#This Row], [je61]])</f>
        <v>0</v>
      </c>
      <c r="BP12" s="591">
        <v>0</v>
      </c>
      <c r="BQ12" s="591">
        <v>0</v>
      </c>
      <c r="BR12" s="591">
        <v>0</v>
      </c>
      <c r="BS12" s="591">
        <v>0</v>
      </c>
      <c r="BT12" s="585">
        <f>SUM(Table12[[#This Row], [je63]]:Table12[[#This Row], [je74]])</f>
        <v>0</v>
      </c>
      <c r="BU12" s="591">
        <v>0</v>
      </c>
      <c r="BV12" s="591">
        <v>0</v>
      </c>
      <c r="BW12" s="591">
        <v>0</v>
      </c>
      <c r="BX12" s="591">
        <v>0</v>
      </c>
      <c r="BY12" s="591">
        <v>0</v>
      </c>
      <c r="BZ12" s="591">
        <v>0</v>
      </c>
      <c r="CA12" s="591">
        <v>0</v>
      </c>
      <c r="CB12" s="591">
        <v>0</v>
      </c>
      <c r="CC12" s="591">
        <v>0</v>
      </c>
      <c r="CD12" s="591">
        <v>0</v>
      </c>
      <c r="CE12" s="591">
        <v>0</v>
      </c>
      <c r="CF12" s="591">
        <v>0</v>
      </c>
      <c r="CG12" s="585">
        <f>SUM(Table12[[#This Row], [je76]]:Table12[[#This Row], [je91]])</f>
        <v>1839202</v>
      </c>
      <c r="CH12" s="591">
        <v>0</v>
      </c>
      <c r="CI12" s="591">
        <v>0</v>
      </c>
      <c r="CJ12" s="591">
        <v>0</v>
      </c>
      <c r="CK12" s="591">
        <v>1839202</v>
      </c>
      <c r="CL12" s="591">
        <v>0</v>
      </c>
      <c r="CM12" s="591">
        <v>0</v>
      </c>
      <c r="CN12" s="591">
        <v>0</v>
      </c>
      <c r="CO12" s="591">
        <v>0</v>
      </c>
      <c r="CP12" s="591">
        <v>0</v>
      </c>
      <c r="CQ12" s="591">
        <v>0</v>
      </c>
      <c r="CR12" s="591">
        <v>0</v>
      </c>
      <c r="CS12" s="591">
        <v>0</v>
      </c>
      <c r="CT12" s="591">
        <v>0</v>
      </c>
      <c r="CU12" s="591">
        <v>0</v>
      </c>
      <c r="CV12" s="591">
        <v>0</v>
      </c>
      <c r="CW12" s="591">
        <v>0</v>
      </c>
      <c r="CX12" s="585">
        <f>SUM(Table12[[#This Row], [je93]]:Table12[[#This Row], [je94]])</f>
        <v>0</v>
      </c>
      <c r="CY12" s="591">
        <v>0</v>
      </c>
      <c r="CZ12" s="591">
        <v>0</v>
      </c>
      <c r="DA12" s="585">
        <f>SUM(Table12[[#This Row], [je96]]:Table12[[#This Row], [je100]])</f>
        <v>0</v>
      </c>
      <c r="DB12" s="591">
        <v>0</v>
      </c>
      <c r="DC12" s="591">
        <v>0</v>
      </c>
      <c r="DD12" s="591">
        <v>0</v>
      </c>
      <c r="DE12" s="591">
        <v>0</v>
      </c>
      <c r="DF12" s="591">
        <v>0</v>
      </c>
      <c r="DG12" s="585">
        <f>SUM(Table12[[#This Row], [je102]]:Table12[[#This Row], [je104]])</f>
        <v>0</v>
      </c>
      <c r="DH12" s="591">
        <v>0</v>
      </c>
      <c r="DI12" s="591">
        <v>0</v>
      </c>
      <c r="DJ12" s="591">
        <v>0</v>
      </c>
      <c r="DK12" s="585">
        <f>SUM(Table12[[#This Row], [je106]]:Table12[[#This Row], [je110]])</f>
        <v>0</v>
      </c>
      <c r="DL12" s="591">
        <v>0</v>
      </c>
      <c r="DM12" s="591">
        <v>0</v>
      </c>
      <c r="DN12" s="591">
        <v>0</v>
      </c>
      <c r="DO12" s="591">
        <v>0</v>
      </c>
      <c r="DP12" s="593">
        <v>0</v>
      </c>
    </row>
    <row customHeight="1" ht="22.5">
      <c r="A13" s="582" t="s">
        <v>308</v>
      </c>
      <c r="B13" s="584"/>
      <c r="C13" s="584"/>
      <c r="D13" s="646" t="s">
        <v>309</v>
      </c>
      <c r="E13" s="646"/>
      <c r="F13" s="646" t="s">
        <v>22</v>
      </c>
      <c r="G13" s="646"/>
      <c r="H13" s="646"/>
      <c r="I13" s="646" t="s">
        <v>22</v>
      </c>
      <c r="J13" s="646" t="s">
        <v>22</v>
      </c>
      <c r="K13" s="585">
        <f>Table12[[#This Row], [je2]]+Table12[[#This Row], [je16]]+Table12[[#This Row], [je44]]+Table12[[#This Row], [je57]]+Table12[[#This Row], [je62]]+Table12[[#This Row], [je75]]+Table12[[#This Row], [je92]]+Table12[[#This Row], [je95]]+Table12[[#This Row], [je101]]+Table12[[#This Row], [je105]]</f>
        <v>27769913.65</v>
      </c>
      <c r="L13" s="585">
        <f>SUM(Table12[[#This Row], [je3]]:Table12[[#This Row], [je15]])</f>
        <v>0</v>
      </c>
      <c r="M13" s="586">
        <f>M14+M15+M16+M17+M18+M19+M20+M21+M22+M23+M24+M25</f>
        <v>0</v>
      </c>
      <c r="N13" s="586">
        <f>N14+N15+N16+N17+N18+N19+N20+N21+N22+N23+N24+N25</f>
        <v>0</v>
      </c>
      <c r="O13" s="586">
        <f>O14+O15+O16+O17+O18+O19+O20+O21+O22+O23+O24+O25</f>
        <v>0</v>
      </c>
      <c r="P13" s="586">
        <f>P14+P15+P16+P17+P18+P19+P20+P21+P22+P23+P24+P25</f>
        <v>0</v>
      </c>
      <c r="Q13" s="586">
        <f>Q14+Q15+Q16+Q17+Q18+Q19+Q20+Q21+Q22+Q23+Q24+Q25</f>
        <v>0</v>
      </c>
      <c r="R13" s="586">
        <f>R14+R15+R16+R17+R18+R19+R20+R21+R22+R23+R24+R25</f>
        <v>0</v>
      </c>
      <c r="S13" s="586">
        <f>S14+S15+S16+S17+S18+S19+S20+S21+S22+S23+S24+S25</f>
        <v>0</v>
      </c>
      <c r="T13" s="586">
        <f>T14+T15+T16+T17+T18+T19+T20+T21+T22+T23+T24+T25</f>
        <v>0</v>
      </c>
      <c r="U13" s="586">
        <f>U14+U15+U16+U17+U18+U19+U20+U21+U22+U23+U24+U25</f>
        <v>0</v>
      </c>
      <c r="V13" s="586">
        <f>V14+V15+V16+V17+V18+V19+V20+V21+V22+V23+V24+V25</f>
        <v>0</v>
      </c>
      <c r="W13" s="586">
        <f>W14+W15+W16+W17+W18+W19+W20+W21+W22+W23+W24+W25</f>
        <v>0</v>
      </c>
      <c r="X13" s="586">
        <f>X14+X15+X16+X17+X18+X19+X20+X21+X22+X23+X24+X25</f>
        <v>0</v>
      </c>
      <c r="Y13" s="586">
        <f>Y14+Y15+Y16+Y17+Y18+Y19+Y20+Y21+Y22+Y23+Y24+Y25</f>
        <v>0</v>
      </c>
      <c r="Z13" s="585">
        <f>SUM(Table12[[#This Row], [je17]]:Table12[[#This Row], [je43]])</f>
        <v>3484500</v>
      </c>
      <c r="AA13" s="586">
        <f>AA14+AA15+AA16+AA17+AA18+AA19+AA20+AA21+AA22+AA23+AA24+AA25</f>
        <v>0</v>
      </c>
      <c r="AB13" s="586">
        <f>AB14+AB15+AB16+AB17+AB18+AB19+AB20+AB21+AB22+AB23+AB24+AB25</f>
        <v>0</v>
      </c>
      <c r="AC13" s="586">
        <f>AC14+AC15+AC16+AC17+AC18+AC19+AC20+AC21+AC22+AC23+AC24+AC25</f>
        <v>0</v>
      </c>
      <c r="AD13" s="586">
        <f>AD14+AD15+AD16+AD17+AD18+AD19+AD20+AD21+AD22+AD23+AD24+AD25</f>
        <v>0</v>
      </c>
      <c r="AE13" s="586">
        <f>AE14+AE15+AE16+AE17+AE18+AE19+AE20+AE21+AE22+AE23+AE24+AE25</f>
        <v>0</v>
      </c>
      <c r="AF13" s="586">
        <f>AF14+AF15+AF16+AF17+AF18+AF19+AF20+AF21+AF22+AF23+AF24+AF25</f>
        <v>0</v>
      </c>
      <c r="AG13" s="586">
        <f>AG14+AG15+AG16+AG17+AG18+AG19+AG20+AG21+AG22+AG23+AG24+AG25</f>
        <v>0</v>
      </c>
      <c r="AH13" s="586">
        <f>AH14+AH15+AH16+AH17+AH18+AH19+AH20+AH21+AH22+AH23+AH24+AH25</f>
        <v>0</v>
      </c>
      <c r="AI13" s="586">
        <f>AI14+AI15+AI16+AI17+AI18+AI19+AI20+AI21+AI22+AI23+AI24+AI25</f>
        <v>0</v>
      </c>
      <c r="AJ13" s="586">
        <f>AJ14+AJ15+AJ16+AJ17+AJ18+AJ19+AJ20+AJ21+AJ22+AJ23+AJ24+AJ25</f>
        <v>0</v>
      </c>
      <c r="AK13" s="586">
        <f>AK14+AK15+AK16+AK17+AK18+AK19+AK20+AK21+AK22+AK23+AK24+AK25</f>
        <v>0</v>
      </c>
      <c r="AL13" s="586">
        <f>AL14+AL15+AL16+AL17+AL18+AL19+AL20+AL21+AL22+AL23+AL24+AL25</f>
        <v>0</v>
      </c>
      <c r="AM13" s="586">
        <f>AM14+AM15+AM16+AM17+AM18+AM19+AM20+AM21+AM22+AM23+AM24+AM25</f>
        <v>0</v>
      </c>
      <c r="AN13" s="586">
        <f>AN14+AN15+AN16+AN17+AN18+AN19+AN20+AN21+AN22+AN23+AN24+AN25</f>
        <v>0</v>
      </c>
      <c r="AO13" s="586">
        <f>AO14+AO15+AO16+AO17+AO18+AO19+AO20+AO21+AO22+AO23+AO24+AO25</f>
        <v>0</v>
      </c>
      <c r="AP13" s="586">
        <f>AP14+AP15+AP16+AP17+AP18+AP19+AP20+AP21+AP22+AP23+AP24+AP25</f>
        <v>0</v>
      </c>
      <c r="AQ13" s="586">
        <f>AQ14+AQ15+AQ16+AQ17+AQ18+AQ19+AQ20+AQ21+AQ22+AQ23+AQ24+AQ25</f>
        <v>0</v>
      </c>
      <c r="AR13" s="586">
        <f>AR14+AR15+AR16+AR17+AR18+AR19+AR20+AR21+AR22+AR23+AR24+AR25</f>
        <v>0</v>
      </c>
      <c r="AS13" s="586">
        <f>AS14+AS15+AS16+AS17+AS18+AS19+AS20+AS21+AS22+AS23+AS24+AS25</f>
        <v>0</v>
      </c>
      <c r="AT13" s="586">
        <f>AT14+AT15+AT16+AT17+AT18+AT19+AT20+AT21+AT22+AT23+AT24+AT25</f>
        <v>0</v>
      </c>
      <c r="AU13" s="586">
        <f>AU14+AU15+AU16+AU17+AU18+AU19+AU20+AU21+AU22+AU23+AU24+AU25</f>
        <v>3484500</v>
      </c>
      <c r="AV13" s="586">
        <f>AV14+AV15+AV16+AV17+AV18+AV19+AV20+AV21+AV22+AV23+AV24+AV25</f>
        <v>0</v>
      </c>
      <c r="AW13" s="586">
        <f>AW14+AW15+AW16+AW17+AW18+AW19+AW20+AW21+AW22+AW23+AW24+AW25</f>
        <v>0</v>
      </c>
      <c r="AX13" s="586">
        <f>AX14+AX15+AX16+AX17+AX18+AX19+AX20+AX21+AX22+AX23+AX24+AX25</f>
        <v>0</v>
      </c>
      <c r="AY13" s="586">
        <f>AY14+AY15+AY16+AY17+AY18+AY19+AY20+AY21+AY22+AY23+AY24+AY25</f>
        <v>0</v>
      </c>
      <c r="AZ13" s="586">
        <f>AZ14+AZ15+AZ16+AZ17+AZ18+AZ19+AZ20+AZ21+AZ22+AZ23+AZ24+AZ25</f>
        <v>0</v>
      </c>
      <c r="BA13" s="586">
        <f>BA14+BA15+BA16+BA17+BA18+BA19+BA20+BA21+BA22+BA23+BA24+BA25</f>
        <v>0</v>
      </c>
      <c r="BB13" s="585">
        <f>SUM(Table12[[#This Row], [je45]]:Table12[[#This Row], [je56]])</f>
        <v>0</v>
      </c>
      <c r="BC13" s="586">
        <f>BC14+BC15+BC16+BC17+BC18+BC19+BC20+BC21+BC22+BC23+BC24+BC25</f>
        <v>0</v>
      </c>
      <c r="BD13" s="586">
        <f>BD14+BD15+BD16+BD17+BD18+BD19+BD20+BD21+BD22+BD23+BD24+BD25</f>
        <v>0</v>
      </c>
      <c r="BE13" s="586">
        <f>BE14+BE15+BE16+BE17+BE18+BE19+BE20+BE21+BE22+BE23+BE24+BE25</f>
        <v>0</v>
      </c>
      <c r="BF13" s="586">
        <f>BF14+BF15+BF16+BF17+BF18+BF19+BF20+BF21+BF22+BF23+BF24+BF25</f>
        <v>0</v>
      </c>
      <c r="BG13" s="586">
        <f>BG14+BG15+BG16+BG17+BG18+BG19+BG20+BG21+BG22+BG23+BG24+BG25</f>
        <v>0</v>
      </c>
      <c r="BH13" s="586">
        <f>BH14+BH15+BH16+BH17+BH18+BH19+BH20+BH21+BH22+BH23+BH24+BH25</f>
        <v>0</v>
      </c>
      <c r="BI13" s="586">
        <f>BI14+BI15+BI16+BI17+BI18+BI19+BI20+BI21+BI22+BI23+BI24+BI25</f>
        <v>0</v>
      </c>
      <c r="BJ13" s="586">
        <f>BJ14+BJ15+BJ16+BJ17+BJ18+BJ19+BJ20+BJ21+BJ22+BJ23+BJ24+BJ25</f>
        <v>0</v>
      </c>
      <c r="BK13" s="586">
        <f>BK14+BK15+BK16+BK17+BK18+BK19+BK20+BK21+BK22+BK23+BK24+BK25</f>
        <v>0</v>
      </c>
      <c r="BL13" s="586">
        <f>BL14+BL15+BL16+BL17+BL18+BL19+BL20+BL21+BL22+BL23+BL24+BL25</f>
        <v>0</v>
      </c>
      <c r="BM13" s="586">
        <f>BM14+BM15+BM16+BM17+BM18+BM19+BM20+BM21+BM22+BM23+BM24+BM25</f>
        <v>0</v>
      </c>
      <c r="BN13" s="586">
        <f>BN14+BN15+BN16+BN17+BN18+BN19+BN20+BN21+BN22+BN23+BN24+BN25</f>
        <v>0</v>
      </c>
      <c r="BO13" s="585">
        <f>SUM(Table12[[#This Row], [je58]]:Table12[[#This Row], [je61]])</f>
        <v>0</v>
      </c>
      <c r="BP13" s="586">
        <f>BP14+BP15+BP16+BP17+BP18+BP19+BP20+BP21+BP22+BP23+BP24+BP25</f>
        <v>0</v>
      </c>
      <c r="BQ13" s="586">
        <f>BQ14+BQ15+BQ16+BQ17+BQ18+BQ19+BQ20+BQ21+BQ22+BQ23+BQ24+BQ25</f>
        <v>0</v>
      </c>
      <c r="BR13" s="586">
        <f>BR14+BR15+BR16+BR17+BR18+BR19+BR20+BR21+BR22+BR23+BR24+BR25</f>
        <v>0</v>
      </c>
      <c r="BS13" s="586">
        <f>BS14+BS15+BS16+BS17+BS18+BS19+BS20+BS21+BS22+BS23+BS24+BS25</f>
        <v>0</v>
      </c>
      <c r="BT13" s="585">
        <f>SUM(Table12[[#This Row], [je63]]:Table12[[#This Row], [je74]])</f>
        <v>0</v>
      </c>
      <c r="BU13" s="586">
        <f>BU14+BU15+BU16+BU17+BU18+BU19+BU20+BU21+BU22+BU23+BU24+BU25</f>
        <v>0</v>
      </c>
      <c r="BV13" s="586">
        <f>BV14+BV15+BV16+BV17+BV18+BV19+BV20+BV21+BV22+BV23+BV24+BV25</f>
        <v>0</v>
      </c>
      <c r="BW13" s="586">
        <f>BW14+BW15+BW16+BW17+BW18+BW19+BW20+BW21+BW22+BW23+BW24+BW25</f>
        <v>0</v>
      </c>
      <c r="BX13" s="586">
        <f>BX14+BX15+BX16+BX17+BX18+BX19+BX20+BX21+BX22+BX23+BX24+BX25</f>
        <v>0</v>
      </c>
      <c r="BY13" s="586">
        <f>BY14+BY15+BY16+BY17+BY18+BY19+BY20+BY21+BY22+BY23+BY24+BY25</f>
        <v>0</v>
      </c>
      <c r="BZ13" s="586">
        <f>BZ14+BZ15+BZ16+BZ17+BZ18+BZ19+BZ20+BZ21+BZ22+BZ23+BZ24+BZ25</f>
        <v>0</v>
      </c>
      <c r="CA13" s="586">
        <f>CA14+CA15+CA16+CA17+CA18+CA19+CA20+CA21+CA22+CA23+CA24+CA25</f>
        <v>0</v>
      </c>
      <c r="CB13" s="586">
        <f>CB14+CB15+CB16+CB17+CB18+CB19+CB20+CB21+CB22+CB23+CB24+CB25</f>
        <v>0</v>
      </c>
      <c r="CC13" s="586">
        <f>CC14+CC15+CC16+CC17+CC18+CC19+CC20+CC21+CC22+CC23+CC24+CC25</f>
        <v>0</v>
      </c>
      <c r="CD13" s="586">
        <f>CD14+CD15+CD16+CD17+CD18+CD19+CD20+CD21+CD22+CD23+CD24+CD25</f>
        <v>0</v>
      </c>
      <c r="CE13" s="586">
        <f>CE14+CE15+CE16+CE17+CE18+CE19+CE20+CE21+CE22+CE23+CE24+CE25</f>
        <v>0</v>
      </c>
      <c r="CF13" s="586">
        <f>CF14+CF15+CF16+CF17+CF18+CF19+CF20+CF21+CF22+CF23+CF24+CF25</f>
        <v>0</v>
      </c>
      <c r="CG13" s="585">
        <f>SUM(Table12[[#This Row], [je76]]:Table12[[#This Row], [je91]])</f>
        <v>18505413.65</v>
      </c>
      <c r="CH13" s="586">
        <f>CH14+CH15+CH16+CH17+CH18+CH19+CH20+CH21+CH22+CH23+CH24+CH25</f>
        <v>6141118.53</v>
      </c>
      <c r="CI13" s="586">
        <f>CI14+CI15+CI16+CI17+CI18+CI19+CI20+CI21+CI22+CI23+CI24+CI25</f>
        <v>0</v>
      </c>
      <c r="CJ13" s="586">
        <f>CJ14+CJ15+CJ16+CJ17+CJ18+CJ19+CJ20+CJ21+CJ22+CJ23+CJ24+CJ25</f>
        <v>0</v>
      </c>
      <c r="CK13" s="586">
        <f>CK14+CK15+CK16+CK17+CK18+CK19+CK20+CK21+CK22+CK23+CK24+CK25</f>
        <v>12364295.12</v>
      </c>
      <c r="CL13" s="586">
        <f>CL14+CL15+CL16+CL17+CL18+CL19+CL20+CL21+CL22+CL23+CL24+CL25</f>
        <v>0</v>
      </c>
      <c r="CM13" s="586">
        <f>CM14+CM15+CM16+CM17+CM18+CM19+CM20+CM21+CM22+CM23+CM24+CM25</f>
        <v>0</v>
      </c>
      <c r="CN13" s="586">
        <f>CN14+CN15+CN16+CN17+CN18+CN19+CN20+CN21+CN22+CN23+CN24+CN25</f>
        <v>0</v>
      </c>
      <c r="CO13" s="586">
        <f>CO14+CO15+CO16+CO17+CO18+CO19+CO20+CO21+CO22+CO23+CO24+CO25</f>
        <v>0</v>
      </c>
      <c r="CP13" s="586">
        <f>CP14+CP15+CP16+CP17+CP18+CP19+CP20+CP21+CP22+CP23+CP24+CP25</f>
        <v>0</v>
      </c>
      <c r="CQ13" s="586">
        <f>CQ14+CQ15+CQ16+CQ17+CQ18+CQ19+CQ20+CQ21+CQ22+CQ23+CQ24+CQ25</f>
        <v>0</v>
      </c>
      <c r="CR13" s="586">
        <f>CR14+CR15+CR16+CR17+CR18+CR19+CR20+CR21+CR22+CR23+CR24+CR25</f>
        <v>0</v>
      </c>
      <c r="CS13" s="586">
        <f>CS14+CS15+CS16+CS17+CS18+CS19+CS20+CS21+CS22+CS23+CS24+CS25</f>
        <v>0</v>
      </c>
      <c r="CT13" s="586">
        <f>CT14+CT15+CT16+CT17+CT18+CT19+CT20+CT21+CT22+CT23+CT24+CT25</f>
        <v>0</v>
      </c>
      <c r="CU13" s="586">
        <f>CU14+CU15+CU16+CU17+CU18+CU19+CU20+CU21+CU22+CU23+CU24+CU25</f>
        <v>0</v>
      </c>
      <c r="CV13" s="586">
        <f>CV14+CV15+CV16+CV17+CV18+CV19+CV20+CV21+CV22+CV23+CV24+CV25</f>
        <v>0</v>
      </c>
      <c r="CW13" s="586">
        <f>CW14+CW15+CW16+CW17+CW18+CW19+CW20+CW21+CW22+CW23+CW24+CW25</f>
        <v>0</v>
      </c>
      <c r="CX13" s="585">
        <f>SUM(Table12[[#This Row], [je93]]:Table12[[#This Row], [je94]])</f>
        <v>0</v>
      </c>
      <c r="CY13" s="586">
        <f>CY14+CY15+CY16+CY17+CY18+CY19+CY20+CY21+CY22+CY23+CY24+CY25</f>
        <v>0</v>
      </c>
      <c r="CZ13" s="586">
        <f>CZ14+CZ15+CZ16+CZ17+CZ18+CZ19+CZ20+CZ21+CZ22+CZ23+CZ24+CZ25</f>
        <v>0</v>
      </c>
      <c r="DA13" s="585">
        <f>SUM(Table12[[#This Row], [je96]]:Table12[[#This Row], [je100]])</f>
        <v>5780000</v>
      </c>
      <c r="DB13" s="586">
        <f>DB14+DB15+DB16+DB17+DB18+DB19+DB20+DB21+DB22+DB23+DB24+DB25</f>
        <v>0</v>
      </c>
      <c r="DC13" s="586">
        <f>DC14+DC15+DC16+DC17+DC18+DC19+DC20+DC21+DC22+DC23+DC24+DC25</f>
        <v>0</v>
      </c>
      <c r="DD13" s="586">
        <f>DD14+DD15+DD16+DD17+DD18+DD19+DD20+DD21+DD22+DD23+DD24+DD25</f>
        <v>0</v>
      </c>
      <c r="DE13" s="586">
        <f>DE14+DE15+DE16+DE17+DE18+DE19+DE20+DE21+DE22+DE23+DE24+DE25</f>
        <v>0</v>
      </c>
      <c r="DF13" s="586">
        <f>DF14+DF15+DF16+DF17+DF18+DF19+DF20+DF21+DF22+DF23+DF24+DF25</f>
        <v>5780000</v>
      </c>
      <c r="DG13" s="585">
        <f>SUM(Table12[[#This Row], [je102]]:Table12[[#This Row], [je104]])</f>
        <v>0</v>
      </c>
      <c r="DH13" s="586">
        <f>DH14+DH15+DH16+DH17+DH18+DH19+DH20+DH21+DH22+DH23+DH24+DH25</f>
        <v>0</v>
      </c>
      <c r="DI13" s="586">
        <f>DI14+DI15+DI16+DI17+DI18+DI19+DI20+DI21+DI22+DI23+DI24+DI25</f>
        <v>0</v>
      </c>
      <c r="DJ13" s="586">
        <f>DJ14+DJ15+DJ16+DJ17+DJ18+DJ19+DJ20+DJ21+DJ22+DJ23+DJ24+DJ25</f>
        <v>0</v>
      </c>
      <c r="DK13" s="585">
        <f>SUM(Table12[[#This Row], [je106]]:Table12[[#This Row], [je110]])</f>
        <v>0</v>
      </c>
      <c r="DL13" s="586">
        <f>DL14+DL15+DL16+DL17+DL18+DL19+DL20+DL21+DL22+DL23+DL24+DL25</f>
        <v>0</v>
      </c>
      <c r="DM13" s="586">
        <f>DM14+DM15+DM16+DM17+DM18+DM19+DM20+DM21+DM22+DM23+DM24+DM25</f>
        <v>0</v>
      </c>
      <c r="DN13" s="586">
        <f>DN14+DN15+DN16+DN17+DN18+DN19+DN20+DN21+DN22+DN23+DN24+DN25</f>
        <v>0</v>
      </c>
      <c r="DO13" s="586">
        <f>DO14+DO15+DO16+DO17+DO18+DO19+DO20+DO21+DO22+DO23+DO24+DO25</f>
        <v>0</v>
      </c>
      <c r="DP13" s="587">
        <f>DP14+DP15+DP16+DP17+DP18+DP19+DP20+DP21+DP22+DP23+DP24+DP25</f>
        <v>0</v>
      </c>
    </row>
    <row customHeight="1" ht="22.5">
      <c r="A14" s="588" t="s">
        <v>308</v>
      </c>
      <c r="B14" s="590"/>
      <c r="C14" s="590"/>
      <c r="D14" s="648" t="s">
        <v>578</v>
      </c>
      <c r="E14" s="648" t="s">
        <v>579</v>
      </c>
      <c r="F14" s="648" t="s">
        <v>502</v>
      </c>
      <c r="G14" s="648" t="s">
        <v>574</v>
      </c>
      <c r="H14" s="648" t="s">
        <v>575</v>
      </c>
      <c r="I14" s="648" t="s">
        <v>505</v>
      </c>
      <c r="J14" s="648" t="s">
        <v>22</v>
      </c>
      <c r="K14" s="585">
        <f>Table12[[#This Row], [je2]]+Table12[[#This Row], [je16]]+Table12[[#This Row], [je44]]+Table12[[#This Row], [je57]]+Table12[[#This Row], [je62]]+Table12[[#This Row], [je75]]+Table12[[#This Row], [je92]]+Table12[[#This Row], [je95]]+Table12[[#This Row], [je101]]+Table12[[#This Row], [je105]]</f>
        <v>6141118.53</v>
      </c>
      <c r="L14" s="585">
        <f>SUM(Table12[[#This Row], [je3]]:Table12[[#This Row], [je15]])</f>
        <v>0</v>
      </c>
      <c r="M14" s="591">
        <v>0</v>
      </c>
      <c r="N14" s="591">
        <v>0</v>
      </c>
      <c r="O14" s="591">
        <v>0</v>
      </c>
      <c r="P14" s="591">
        <v>0</v>
      </c>
      <c r="Q14" s="591">
        <v>0</v>
      </c>
      <c r="R14" s="591">
        <v>0</v>
      </c>
      <c r="S14" s="591">
        <v>0</v>
      </c>
      <c r="T14" s="591">
        <v>0</v>
      </c>
      <c r="U14" s="591">
        <v>0</v>
      </c>
      <c r="V14" s="591">
        <v>0</v>
      </c>
      <c r="W14" s="591">
        <v>0</v>
      </c>
      <c r="X14" s="591">
        <v>0</v>
      </c>
      <c r="Y14" s="591">
        <v>0</v>
      </c>
      <c r="Z14" s="585">
        <f>SUM(Table12[[#This Row], [je17]]:Table12[[#This Row], [je43]])</f>
        <v>0</v>
      </c>
      <c r="AA14" s="591">
        <v>0</v>
      </c>
      <c r="AB14" s="591">
        <v>0</v>
      </c>
      <c r="AC14" s="591">
        <v>0</v>
      </c>
      <c r="AD14" s="591">
        <v>0</v>
      </c>
      <c r="AE14" s="591">
        <v>0</v>
      </c>
      <c r="AF14" s="591">
        <v>0</v>
      </c>
      <c r="AG14" s="591">
        <v>0</v>
      </c>
      <c r="AH14" s="591">
        <v>0</v>
      </c>
      <c r="AI14" s="591">
        <v>0</v>
      </c>
      <c r="AJ14" s="591">
        <v>0</v>
      </c>
      <c r="AK14" s="591">
        <v>0</v>
      </c>
      <c r="AL14" s="591">
        <v>0</v>
      </c>
      <c r="AM14" s="591">
        <v>0</v>
      </c>
      <c r="AN14" s="591">
        <v>0</v>
      </c>
      <c r="AO14" s="591">
        <v>0</v>
      </c>
      <c r="AP14" s="591">
        <v>0</v>
      </c>
      <c r="AQ14" s="591">
        <v>0</v>
      </c>
      <c r="AR14" s="591">
        <v>0</v>
      </c>
      <c r="AS14" s="591">
        <v>0</v>
      </c>
      <c r="AT14" s="591">
        <v>0</v>
      </c>
      <c r="AU14" s="591">
        <v>0</v>
      </c>
      <c r="AV14" s="591">
        <v>0</v>
      </c>
      <c r="AW14" s="591">
        <v>0</v>
      </c>
      <c r="AX14" s="591">
        <v>0</v>
      </c>
      <c r="AY14" s="591">
        <v>0</v>
      </c>
      <c r="AZ14" s="591">
        <v>0</v>
      </c>
      <c r="BA14" s="591">
        <v>0</v>
      </c>
      <c r="BB14" s="585">
        <f>SUM(Table12[[#This Row], [je45]]:Table12[[#This Row], [je56]])</f>
        <v>0</v>
      </c>
      <c r="BC14" s="591">
        <v>0</v>
      </c>
      <c r="BD14" s="591">
        <v>0</v>
      </c>
      <c r="BE14" s="591">
        <v>0</v>
      </c>
      <c r="BF14" s="591">
        <v>0</v>
      </c>
      <c r="BG14" s="591">
        <v>0</v>
      </c>
      <c r="BH14" s="591">
        <v>0</v>
      </c>
      <c r="BI14" s="591">
        <v>0</v>
      </c>
      <c r="BJ14" s="591">
        <v>0</v>
      </c>
      <c r="BK14" s="591">
        <v>0</v>
      </c>
      <c r="BL14" s="591">
        <v>0</v>
      </c>
      <c r="BM14" s="591">
        <v>0</v>
      </c>
      <c r="BN14" s="591">
        <v>0</v>
      </c>
      <c r="BO14" s="585">
        <f>SUM(Table12[[#This Row], [je58]]:Table12[[#This Row], [je61]])</f>
        <v>0</v>
      </c>
      <c r="BP14" s="591">
        <v>0</v>
      </c>
      <c r="BQ14" s="591">
        <v>0</v>
      </c>
      <c r="BR14" s="591">
        <v>0</v>
      </c>
      <c r="BS14" s="591">
        <v>0</v>
      </c>
      <c r="BT14" s="585">
        <f>SUM(Table12[[#This Row], [je63]]:Table12[[#This Row], [je74]])</f>
        <v>0</v>
      </c>
      <c r="BU14" s="591">
        <v>0</v>
      </c>
      <c r="BV14" s="591">
        <v>0</v>
      </c>
      <c r="BW14" s="591">
        <v>0</v>
      </c>
      <c r="BX14" s="591">
        <v>0</v>
      </c>
      <c r="BY14" s="591">
        <v>0</v>
      </c>
      <c r="BZ14" s="591">
        <v>0</v>
      </c>
      <c r="CA14" s="591">
        <v>0</v>
      </c>
      <c r="CB14" s="591">
        <v>0</v>
      </c>
      <c r="CC14" s="591">
        <v>0</v>
      </c>
      <c r="CD14" s="591">
        <v>0</v>
      </c>
      <c r="CE14" s="591">
        <v>0</v>
      </c>
      <c r="CF14" s="591">
        <v>0</v>
      </c>
      <c r="CG14" s="585">
        <f>SUM(Table12[[#This Row], [je76]]:Table12[[#This Row], [je91]])</f>
        <v>6141118.53</v>
      </c>
      <c r="CH14" s="591">
        <v>6141118.53</v>
      </c>
      <c r="CI14" s="591">
        <v>0</v>
      </c>
      <c r="CJ14" s="591">
        <v>0</v>
      </c>
      <c r="CK14" s="591">
        <v>0</v>
      </c>
      <c r="CL14" s="591">
        <v>0</v>
      </c>
      <c r="CM14" s="591">
        <v>0</v>
      </c>
      <c r="CN14" s="591">
        <v>0</v>
      </c>
      <c r="CO14" s="591">
        <v>0</v>
      </c>
      <c r="CP14" s="591">
        <v>0</v>
      </c>
      <c r="CQ14" s="591">
        <v>0</v>
      </c>
      <c r="CR14" s="591">
        <v>0</v>
      </c>
      <c r="CS14" s="591">
        <v>0</v>
      </c>
      <c r="CT14" s="591">
        <v>0</v>
      </c>
      <c r="CU14" s="591">
        <v>0</v>
      </c>
      <c r="CV14" s="591">
        <v>0</v>
      </c>
      <c r="CW14" s="591">
        <v>0</v>
      </c>
      <c r="CX14" s="585">
        <f>SUM(Table12[[#This Row], [je93]]:Table12[[#This Row], [je94]])</f>
        <v>0</v>
      </c>
      <c r="CY14" s="591">
        <v>0</v>
      </c>
      <c r="CZ14" s="591">
        <v>0</v>
      </c>
      <c r="DA14" s="585">
        <f>SUM(Table12[[#This Row], [je96]]:Table12[[#This Row], [je100]])</f>
        <v>0</v>
      </c>
      <c r="DB14" s="591">
        <v>0</v>
      </c>
      <c r="DC14" s="591">
        <v>0</v>
      </c>
      <c r="DD14" s="591">
        <v>0</v>
      </c>
      <c r="DE14" s="591">
        <v>0</v>
      </c>
      <c r="DF14" s="591">
        <v>0</v>
      </c>
      <c r="DG14" s="585">
        <f>SUM(Table12[[#This Row], [je102]]:Table12[[#This Row], [je104]])</f>
        <v>0</v>
      </c>
      <c r="DH14" s="591">
        <v>0</v>
      </c>
      <c r="DI14" s="591">
        <v>0</v>
      </c>
      <c r="DJ14" s="591">
        <v>0</v>
      </c>
      <c r="DK14" s="585">
        <f>SUM(Table12[[#This Row], [je106]]:Table12[[#This Row], [je110]])</f>
        <v>0</v>
      </c>
      <c r="DL14" s="591">
        <v>0</v>
      </c>
      <c r="DM14" s="591">
        <v>0</v>
      </c>
      <c r="DN14" s="591">
        <v>0</v>
      </c>
      <c r="DO14" s="591">
        <v>0</v>
      </c>
      <c r="DP14" s="593">
        <v>0</v>
      </c>
    </row>
    <row customHeight="1" ht="22.5">
      <c r="A15" s="588" t="s">
        <v>308</v>
      </c>
      <c r="B15" s="590"/>
      <c r="C15" s="590"/>
      <c r="D15" s="648" t="s">
        <v>580</v>
      </c>
      <c r="E15" s="648" t="s">
        <v>581</v>
      </c>
      <c r="F15" s="648" t="s">
        <v>502</v>
      </c>
      <c r="G15" s="648" t="s">
        <v>574</v>
      </c>
      <c r="H15" s="648" t="s">
        <v>575</v>
      </c>
      <c r="I15" s="648" t="s">
        <v>505</v>
      </c>
      <c r="J15" s="648" t="s">
        <v>22</v>
      </c>
      <c r="K15" s="585">
        <f>Table12[[#This Row], [je2]]+Table12[[#This Row], [je16]]+Table12[[#This Row], [je44]]+Table12[[#This Row], [je57]]+Table12[[#This Row], [je62]]+Table12[[#This Row], [je75]]+Table12[[#This Row], [je92]]+Table12[[#This Row], [je95]]+Table12[[#This Row], [je101]]+Table12[[#This Row], [je105]]</f>
        <v>1397000</v>
      </c>
      <c r="L15" s="585">
        <f>SUM(Table12[[#This Row], [je3]]:Table12[[#This Row], [je15]])</f>
        <v>0</v>
      </c>
      <c r="M15" s="591">
        <v>0</v>
      </c>
      <c r="N15" s="591">
        <v>0</v>
      </c>
      <c r="O15" s="591">
        <v>0</v>
      </c>
      <c r="P15" s="591">
        <v>0</v>
      </c>
      <c r="Q15" s="591">
        <v>0</v>
      </c>
      <c r="R15" s="591">
        <v>0</v>
      </c>
      <c r="S15" s="591">
        <v>0</v>
      </c>
      <c r="T15" s="591">
        <v>0</v>
      </c>
      <c r="U15" s="591">
        <v>0</v>
      </c>
      <c r="V15" s="591">
        <v>0</v>
      </c>
      <c r="W15" s="591">
        <v>0</v>
      </c>
      <c r="X15" s="591">
        <v>0</v>
      </c>
      <c r="Y15" s="591">
        <v>0</v>
      </c>
      <c r="Z15" s="585">
        <f>SUM(Table12[[#This Row], [je17]]:Table12[[#This Row], [je43]])</f>
        <v>1397000</v>
      </c>
      <c r="AA15" s="591">
        <v>0</v>
      </c>
      <c r="AB15" s="591">
        <v>0</v>
      </c>
      <c r="AC15" s="591">
        <v>0</v>
      </c>
      <c r="AD15" s="591">
        <v>0</v>
      </c>
      <c r="AE15" s="591">
        <v>0</v>
      </c>
      <c r="AF15" s="591">
        <v>0</v>
      </c>
      <c r="AG15" s="591">
        <v>0</v>
      </c>
      <c r="AH15" s="591">
        <v>0</v>
      </c>
      <c r="AI15" s="591">
        <v>0</v>
      </c>
      <c r="AJ15" s="591">
        <v>0</v>
      </c>
      <c r="AK15" s="591">
        <v>0</v>
      </c>
      <c r="AL15" s="591">
        <v>0</v>
      </c>
      <c r="AM15" s="591">
        <v>0</v>
      </c>
      <c r="AN15" s="591">
        <v>0</v>
      </c>
      <c r="AO15" s="591">
        <v>0</v>
      </c>
      <c r="AP15" s="591">
        <v>0</v>
      </c>
      <c r="AQ15" s="591">
        <v>0</v>
      </c>
      <c r="AR15" s="591">
        <v>0</v>
      </c>
      <c r="AS15" s="591">
        <v>0</v>
      </c>
      <c r="AT15" s="591">
        <v>0</v>
      </c>
      <c r="AU15" s="591">
        <v>1397000</v>
      </c>
      <c r="AV15" s="591">
        <v>0</v>
      </c>
      <c r="AW15" s="591">
        <v>0</v>
      </c>
      <c r="AX15" s="591">
        <v>0</v>
      </c>
      <c r="AY15" s="591">
        <v>0</v>
      </c>
      <c r="AZ15" s="591">
        <v>0</v>
      </c>
      <c r="BA15" s="591">
        <v>0</v>
      </c>
      <c r="BB15" s="585">
        <f>SUM(Table12[[#This Row], [je45]]:Table12[[#This Row], [je56]])</f>
        <v>0</v>
      </c>
      <c r="BC15" s="591">
        <v>0</v>
      </c>
      <c r="BD15" s="591">
        <v>0</v>
      </c>
      <c r="BE15" s="591">
        <v>0</v>
      </c>
      <c r="BF15" s="591">
        <v>0</v>
      </c>
      <c r="BG15" s="591">
        <v>0</v>
      </c>
      <c r="BH15" s="591">
        <v>0</v>
      </c>
      <c r="BI15" s="591">
        <v>0</v>
      </c>
      <c r="BJ15" s="591">
        <v>0</v>
      </c>
      <c r="BK15" s="591">
        <v>0</v>
      </c>
      <c r="BL15" s="591">
        <v>0</v>
      </c>
      <c r="BM15" s="591">
        <v>0</v>
      </c>
      <c r="BN15" s="591">
        <v>0</v>
      </c>
      <c r="BO15" s="585">
        <f>SUM(Table12[[#This Row], [je58]]:Table12[[#This Row], [je61]])</f>
        <v>0</v>
      </c>
      <c r="BP15" s="591">
        <v>0</v>
      </c>
      <c r="BQ15" s="591">
        <v>0</v>
      </c>
      <c r="BR15" s="591">
        <v>0</v>
      </c>
      <c r="BS15" s="591">
        <v>0</v>
      </c>
      <c r="BT15" s="585">
        <f>SUM(Table12[[#This Row], [je63]]:Table12[[#This Row], [je74]])</f>
        <v>0</v>
      </c>
      <c r="BU15" s="591">
        <v>0</v>
      </c>
      <c r="BV15" s="591">
        <v>0</v>
      </c>
      <c r="BW15" s="591">
        <v>0</v>
      </c>
      <c r="BX15" s="591">
        <v>0</v>
      </c>
      <c r="BY15" s="591">
        <v>0</v>
      </c>
      <c r="BZ15" s="591">
        <v>0</v>
      </c>
      <c r="CA15" s="591">
        <v>0</v>
      </c>
      <c r="CB15" s="591">
        <v>0</v>
      </c>
      <c r="CC15" s="591">
        <v>0</v>
      </c>
      <c r="CD15" s="591">
        <v>0</v>
      </c>
      <c r="CE15" s="591">
        <v>0</v>
      </c>
      <c r="CF15" s="591">
        <v>0</v>
      </c>
      <c r="CG15" s="585">
        <f>SUM(Table12[[#This Row], [je76]]:Table12[[#This Row], [je91]])</f>
        <v>0</v>
      </c>
      <c r="CH15" s="591">
        <v>0</v>
      </c>
      <c r="CI15" s="591">
        <v>0</v>
      </c>
      <c r="CJ15" s="591">
        <v>0</v>
      </c>
      <c r="CK15" s="591">
        <v>0</v>
      </c>
      <c r="CL15" s="591">
        <v>0</v>
      </c>
      <c r="CM15" s="591">
        <v>0</v>
      </c>
      <c r="CN15" s="591">
        <v>0</v>
      </c>
      <c r="CO15" s="591">
        <v>0</v>
      </c>
      <c r="CP15" s="591">
        <v>0</v>
      </c>
      <c r="CQ15" s="591">
        <v>0</v>
      </c>
      <c r="CR15" s="591">
        <v>0</v>
      </c>
      <c r="CS15" s="591">
        <v>0</v>
      </c>
      <c r="CT15" s="591">
        <v>0</v>
      </c>
      <c r="CU15" s="591">
        <v>0</v>
      </c>
      <c r="CV15" s="591">
        <v>0</v>
      </c>
      <c r="CW15" s="591">
        <v>0</v>
      </c>
      <c r="CX15" s="585">
        <f>SUM(Table12[[#This Row], [je93]]:Table12[[#This Row], [je94]])</f>
        <v>0</v>
      </c>
      <c r="CY15" s="591">
        <v>0</v>
      </c>
      <c r="CZ15" s="591">
        <v>0</v>
      </c>
      <c r="DA15" s="585">
        <f>SUM(Table12[[#This Row], [je96]]:Table12[[#This Row], [je100]])</f>
        <v>0</v>
      </c>
      <c r="DB15" s="591">
        <v>0</v>
      </c>
      <c r="DC15" s="591">
        <v>0</v>
      </c>
      <c r="DD15" s="591">
        <v>0</v>
      </c>
      <c r="DE15" s="591">
        <v>0</v>
      </c>
      <c r="DF15" s="591">
        <v>0</v>
      </c>
      <c r="DG15" s="585">
        <f>SUM(Table12[[#This Row], [je102]]:Table12[[#This Row], [je104]])</f>
        <v>0</v>
      </c>
      <c r="DH15" s="591">
        <v>0</v>
      </c>
      <c r="DI15" s="591">
        <v>0</v>
      </c>
      <c r="DJ15" s="591">
        <v>0</v>
      </c>
      <c r="DK15" s="585">
        <f>SUM(Table12[[#This Row], [je106]]:Table12[[#This Row], [je110]])</f>
        <v>0</v>
      </c>
      <c r="DL15" s="591">
        <v>0</v>
      </c>
      <c r="DM15" s="591">
        <v>0</v>
      </c>
      <c r="DN15" s="591">
        <v>0</v>
      </c>
      <c r="DO15" s="591">
        <v>0</v>
      </c>
      <c r="DP15" s="593">
        <v>0</v>
      </c>
    </row>
    <row customHeight="1" ht="22.5">
      <c r="A16" s="588" t="s">
        <v>308</v>
      </c>
      <c r="B16" s="590"/>
      <c r="C16" s="590"/>
      <c r="D16" s="648" t="s">
        <v>582</v>
      </c>
      <c r="E16" s="648" t="s">
        <v>583</v>
      </c>
      <c r="F16" s="648" t="s">
        <v>502</v>
      </c>
      <c r="G16" s="648" t="s">
        <v>574</v>
      </c>
      <c r="H16" s="648" t="s">
        <v>575</v>
      </c>
      <c r="I16" s="648" t="s">
        <v>505</v>
      </c>
      <c r="J16" s="648" t="s">
        <v>22</v>
      </c>
      <c r="K16" s="585">
        <f>Table12[[#This Row], [je2]]+Table12[[#This Row], [je16]]+Table12[[#This Row], [je44]]+Table12[[#This Row], [je57]]+Table12[[#This Row], [je62]]+Table12[[#This Row], [je75]]+Table12[[#This Row], [je92]]+Table12[[#This Row], [je95]]+Table12[[#This Row], [je101]]+Table12[[#This Row], [je105]]</f>
        <v>398000</v>
      </c>
      <c r="L16" s="585">
        <f>SUM(Table12[[#This Row], [je3]]:Table12[[#This Row], [je15]])</f>
        <v>0</v>
      </c>
      <c r="M16" s="591">
        <v>0</v>
      </c>
      <c r="N16" s="591">
        <v>0</v>
      </c>
      <c r="O16" s="591">
        <v>0</v>
      </c>
      <c r="P16" s="591">
        <v>0</v>
      </c>
      <c r="Q16" s="591">
        <v>0</v>
      </c>
      <c r="R16" s="591">
        <v>0</v>
      </c>
      <c r="S16" s="591">
        <v>0</v>
      </c>
      <c r="T16" s="591">
        <v>0</v>
      </c>
      <c r="U16" s="591">
        <v>0</v>
      </c>
      <c r="V16" s="591">
        <v>0</v>
      </c>
      <c r="W16" s="591">
        <v>0</v>
      </c>
      <c r="X16" s="591">
        <v>0</v>
      </c>
      <c r="Y16" s="591">
        <v>0</v>
      </c>
      <c r="Z16" s="585">
        <f>SUM(Table12[[#This Row], [je17]]:Table12[[#This Row], [je43]])</f>
        <v>0</v>
      </c>
      <c r="AA16" s="591">
        <v>0</v>
      </c>
      <c r="AB16" s="591">
        <v>0</v>
      </c>
      <c r="AC16" s="591">
        <v>0</v>
      </c>
      <c r="AD16" s="591">
        <v>0</v>
      </c>
      <c r="AE16" s="591">
        <v>0</v>
      </c>
      <c r="AF16" s="591">
        <v>0</v>
      </c>
      <c r="AG16" s="591">
        <v>0</v>
      </c>
      <c r="AH16" s="591">
        <v>0</v>
      </c>
      <c r="AI16" s="591">
        <v>0</v>
      </c>
      <c r="AJ16" s="591">
        <v>0</v>
      </c>
      <c r="AK16" s="591">
        <v>0</v>
      </c>
      <c r="AL16" s="591">
        <v>0</v>
      </c>
      <c r="AM16" s="591">
        <v>0</v>
      </c>
      <c r="AN16" s="591">
        <v>0</v>
      </c>
      <c r="AO16" s="591">
        <v>0</v>
      </c>
      <c r="AP16" s="591">
        <v>0</v>
      </c>
      <c r="AQ16" s="591">
        <v>0</v>
      </c>
      <c r="AR16" s="591">
        <v>0</v>
      </c>
      <c r="AS16" s="591">
        <v>0</v>
      </c>
      <c r="AT16" s="591">
        <v>0</v>
      </c>
      <c r="AU16" s="591">
        <v>0</v>
      </c>
      <c r="AV16" s="591">
        <v>0</v>
      </c>
      <c r="AW16" s="591">
        <v>0</v>
      </c>
      <c r="AX16" s="591">
        <v>0</v>
      </c>
      <c r="AY16" s="591">
        <v>0</v>
      </c>
      <c r="AZ16" s="591">
        <v>0</v>
      </c>
      <c r="BA16" s="591">
        <v>0</v>
      </c>
      <c r="BB16" s="585">
        <f>SUM(Table12[[#This Row], [je45]]:Table12[[#This Row], [je56]])</f>
        <v>0</v>
      </c>
      <c r="BC16" s="591">
        <v>0</v>
      </c>
      <c r="BD16" s="591">
        <v>0</v>
      </c>
      <c r="BE16" s="591">
        <v>0</v>
      </c>
      <c r="BF16" s="591">
        <v>0</v>
      </c>
      <c r="BG16" s="591">
        <v>0</v>
      </c>
      <c r="BH16" s="591">
        <v>0</v>
      </c>
      <c r="BI16" s="591">
        <v>0</v>
      </c>
      <c r="BJ16" s="591">
        <v>0</v>
      </c>
      <c r="BK16" s="591">
        <v>0</v>
      </c>
      <c r="BL16" s="591">
        <v>0</v>
      </c>
      <c r="BM16" s="591">
        <v>0</v>
      </c>
      <c r="BN16" s="591">
        <v>0</v>
      </c>
      <c r="BO16" s="585">
        <f>SUM(Table12[[#This Row], [je58]]:Table12[[#This Row], [je61]])</f>
        <v>0</v>
      </c>
      <c r="BP16" s="591">
        <v>0</v>
      </c>
      <c r="BQ16" s="591">
        <v>0</v>
      </c>
      <c r="BR16" s="591">
        <v>0</v>
      </c>
      <c r="BS16" s="591">
        <v>0</v>
      </c>
      <c r="BT16" s="585">
        <f>SUM(Table12[[#This Row], [je63]]:Table12[[#This Row], [je74]])</f>
        <v>0</v>
      </c>
      <c r="BU16" s="591">
        <v>0</v>
      </c>
      <c r="BV16" s="591">
        <v>0</v>
      </c>
      <c r="BW16" s="591">
        <v>0</v>
      </c>
      <c r="BX16" s="591">
        <v>0</v>
      </c>
      <c r="BY16" s="591">
        <v>0</v>
      </c>
      <c r="BZ16" s="591">
        <v>0</v>
      </c>
      <c r="CA16" s="591">
        <v>0</v>
      </c>
      <c r="CB16" s="591">
        <v>0</v>
      </c>
      <c r="CC16" s="591">
        <v>0</v>
      </c>
      <c r="CD16" s="591">
        <v>0</v>
      </c>
      <c r="CE16" s="591">
        <v>0</v>
      </c>
      <c r="CF16" s="591">
        <v>0</v>
      </c>
      <c r="CG16" s="585">
        <f>SUM(Table12[[#This Row], [je76]]:Table12[[#This Row], [je91]])</f>
        <v>398000</v>
      </c>
      <c r="CH16" s="591">
        <v>0</v>
      </c>
      <c r="CI16" s="591">
        <v>0</v>
      </c>
      <c r="CJ16" s="591">
        <v>0</v>
      </c>
      <c r="CK16" s="591">
        <v>398000</v>
      </c>
      <c r="CL16" s="591">
        <v>0</v>
      </c>
      <c r="CM16" s="591">
        <v>0</v>
      </c>
      <c r="CN16" s="591">
        <v>0</v>
      </c>
      <c r="CO16" s="591">
        <v>0</v>
      </c>
      <c r="CP16" s="591">
        <v>0</v>
      </c>
      <c r="CQ16" s="591">
        <v>0</v>
      </c>
      <c r="CR16" s="591">
        <v>0</v>
      </c>
      <c r="CS16" s="591">
        <v>0</v>
      </c>
      <c r="CT16" s="591">
        <v>0</v>
      </c>
      <c r="CU16" s="591">
        <v>0</v>
      </c>
      <c r="CV16" s="591">
        <v>0</v>
      </c>
      <c r="CW16" s="591">
        <v>0</v>
      </c>
      <c r="CX16" s="585">
        <f>SUM(Table12[[#This Row], [je93]]:Table12[[#This Row], [je94]])</f>
        <v>0</v>
      </c>
      <c r="CY16" s="591">
        <v>0</v>
      </c>
      <c r="CZ16" s="591">
        <v>0</v>
      </c>
      <c r="DA16" s="585">
        <f>SUM(Table12[[#This Row], [je96]]:Table12[[#This Row], [je100]])</f>
        <v>0</v>
      </c>
      <c r="DB16" s="591">
        <v>0</v>
      </c>
      <c r="DC16" s="591">
        <v>0</v>
      </c>
      <c r="DD16" s="591">
        <v>0</v>
      </c>
      <c r="DE16" s="591">
        <v>0</v>
      </c>
      <c r="DF16" s="591">
        <v>0</v>
      </c>
      <c r="DG16" s="585">
        <f>SUM(Table12[[#This Row], [je102]]:Table12[[#This Row], [je104]])</f>
        <v>0</v>
      </c>
      <c r="DH16" s="591">
        <v>0</v>
      </c>
      <c r="DI16" s="591">
        <v>0</v>
      </c>
      <c r="DJ16" s="591">
        <v>0</v>
      </c>
      <c r="DK16" s="585">
        <f>SUM(Table12[[#This Row], [je106]]:Table12[[#This Row], [je110]])</f>
        <v>0</v>
      </c>
      <c r="DL16" s="591">
        <v>0</v>
      </c>
      <c r="DM16" s="591">
        <v>0</v>
      </c>
      <c r="DN16" s="591">
        <v>0</v>
      </c>
      <c r="DO16" s="591">
        <v>0</v>
      </c>
      <c r="DP16" s="593">
        <v>0</v>
      </c>
    </row>
    <row customHeight="1" ht="22.5">
      <c r="A17" s="588" t="s">
        <v>308</v>
      </c>
      <c r="B17" s="590"/>
      <c r="C17" s="590"/>
      <c r="D17" s="648" t="s">
        <v>584</v>
      </c>
      <c r="E17" s="648" t="s">
        <v>585</v>
      </c>
      <c r="F17" s="648" t="s">
        <v>502</v>
      </c>
      <c r="G17" s="648" t="s">
        <v>574</v>
      </c>
      <c r="H17" s="648" t="s">
        <v>575</v>
      </c>
      <c r="I17" s="648" t="s">
        <v>505</v>
      </c>
      <c r="J17" s="648" t="s">
        <v>22</v>
      </c>
      <c r="K17" s="585">
        <f>Table12[[#This Row], [je2]]+Table12[[#This Row], [je16]]+Table12[[#This Row], [je44]]+Table12[[#This Row], [je57]]+Table12[[#This Row], [je62]]+Table12[[#This Row], [je75]]+Table12[[#This Row], [je92]]+Table12[[#This Row], [je95]]+Table12[[#This Row], [je101]]+Table12[[#This Row], [je105]]</f>
        <v>98000</v>
      </c>
      <c r="L17" s="585">
        <f>SUM(Table12[[#This Row], [je3]]:Table12[[#This Row], [je15]])</f>
        <v>0</v>
      </c>
      <c r="M17" s="591">
        <v>0</v>
      </c>
      <c r="N17" s="591">
        <v>0</v>
      </c>
      <c r="O17" s="591">
        <v>0</v>
      </c>
      <c r="P17" s="591">
        <v>0</v>
      </c>
      <c r="Q17" s="591">
        <v>0</v>
      </c>
      <c r="R17" s="591">
        <v>0</v>
      </c>
      <c r="S17" s="591">
        <v>0</v>
      </c>
      <c r="T17" s="591">
        <v>0</v>
      </c>
      <c r="U17" s="591">
        <v>0</v>
      </c>
      <c r="V17" s="591">
        <v>0</v>
      </c>
      <c r="W17" s="591">
        <v>0</v>
      </c>
      <c r="X17" s="591">
        <v>0</v>
      </c>
      <c r="Y17" s="591">
        <v>0</v>
      </c>
      <c r="Z17" s="585">
        <f>SUM(Table12[[#This Row], [je17]]:Table12[[#This Row], [je43]])</f>
        <v>98000</v>
      </c>
      <c r="AA17" s="591">
        <v>0</v>
      </c>
      <c r="AB17" s="591">
        <v>0</v>
      </c>
      <c r="AC17" s="591">
        <v>0</v>
      </c>
      <c r="AD17" s="591">
        <v>0</v>
      </c>
      <c r="AE17" s="591">
        <v>0</v>
      </c>
      <c r="AF17" s="591">
        <v>0</v>
      </c>
      <c r="AG17" s="591">
        <v>0</v>
      </c>
      <c r="AH17" s="591">
        <v>0</v>
      </c>
      <c r="AI17" s="591">
        <v>0</v>
      </c>
      <c r="AJ17" s="591">
        <v>0</v>
      </c>
      <c r="AK17" s="591">
        <v>0</v>
      </c>
      <c r="AL17" s="591">
        <v>0</v>
      </c>
      <c r="AM17" s="591">
        <v>0</v>
      </c>
      <c r="AN17" s="591">
        <v>0</v>
      </c>
      <c r="AO17" s="591">
        <v>0</v>
      </c>
      <c r="AP17" s="591">
        <v>0</v>
      </c>
      <c r="AQ17" s="591">
        <v>0</v>
      </c>
      <c r="AR17" s="591">
        <v>0</v>
      </c>
      <c r="AS17" s="591">
        <v>0</v>
      </c>
      <c r="AT17" s="591">
        <v>0</v>
      </c>
      <c r="AU17" s="591">
        <v>98000</v>
      </c>
      <c r="AV17" s="591">
        <v>0</v>
      </c>
      <c r="AW17" s="591">
        <v>0</v>
      </c>
      <c r="AX17" s="591">
        <v>0</v>
      </c>
      <c r="AY17" s="591">
        <v>0</v>
      </c>
      <c r="AZ17" s="591">
        <v>0</v>
      </c>
      <c r="BA17" s="591">
        <v>0</v>
      </c>
      <c r="BB17" s="585">
        <f>SUM(Table12[[#This Row], [je45]]:Table12[[#This Row], [je56]])</f>
        <v>0</v>
      </c>
      <c r="BC17" s="591">
        <v>0</v>
      </c>
      <c r="BD17" s="591">
        <v>0</v>
      </c>
      <c r="BE17" s="591">
        <v>0</v>
      </c>
      <c r="BF17" s="591">
        <v>0</v>
      </c>
      <c r="BG17" s="591">
        <v>0</v>
      </c>
      <c r="BH17" s="591">
        <v>0</v>
      </c>
      <c r="BI17" s="591">
        <v>0</v>
      </c>
      <c r="BJ17" s="591">
        <v>0</v>
      </c>
      <c r="BK17" s="591">
        <v>0</v>
      </c>
      <c r="BL17" s="591">
        <v>0</v>
      </c>
      <c r="BM17" s="591">
        <v>0</v>
      </c>
      <c r="BN17" s="591">
        <v>0</v>
      </c>
      <c r="BO17" s="585">
        <f>SUM(Table12[[#This Row], [je58]]:Table12[[#This Row], [je61]])</f>
        <v>0</v>
      </c>
      <c r="BP17" s="591">
        <v>0</v>
      </c>
      <c r="BQ17" s="591">
        <v>0</v>
      </c>
      <c r="BR17" s="591">
        <v>0</v>
      </c>
      <c r="BS17" s="591">
        <v>0</v>
      </c>
      <c r="BT17" s="585">
        <f>SUM(Table12[[#This Row], [je63]]:Table12[[#This Row], [je74]])</f>
        <v>0</v>
      </c>
      <c r="BU17" s="591">
        <v>0</v>
      </c>
      <c r="BV17" s="591">
        <v>0</v>
      </c>
      <c r="BW17" s="591">
        <v>0</v>
      </c>
      <c r="BX17" s="591">
        <v>0</v>
      </c>
      <c r="BY17" s="591">
        <v>0</v>
      </c>
      <c r="BZ17" s="591">
        <v>0</v>
      </c>
      <c r="CA17" s="591">
        <v>0</v>
      </c>
      <c r="CB17" s="591">
        <v>0</v>
      </c>
      <c r="CC17" s="591">
        <v>0</v>
      </c>
      <c r="CD17" s="591">
        <v>0</v>
      </c>
      <c r="CE17" s="591">
        <v>0</v>
      </c>
      <c r="CF17" s="591">
        <v>0</v>
      </c>
      <c r="CG17" s="585">
        <f>SUM(Table12[[#This Row], [je76]]:Table12[[#This Row], [je91]])</f>
        <v>0</v>
      </c>
      <c r="CH17" s="591">
        <v>0</v>
      </c>
      <c r="CI17" s="591">
        <v>0</v>
      </c>
      <c r="CJ17" s="591">
        <v>0</v>
      </c>
      <c r="CK17" s="591">
        <v>0</v>
      </c>
      <c r="CL17" s="591">
        <v>0</v>
      </c>
      <c r="CM17" s="591">
        <v>0</v>
      </c>
      <c r="CN17" s="591">
        <v>0</v>
      </c>
      <c r="CO17" s="591">
        <v>0</v>
      </c>
      <c r="CP17" s="591">
        <v>0</v>
      </c>
      <c r="CQ17" s="591">
        <v>0</v>
      </c>
      <c r="CR17" s="591">
        <v>0</v>
      </c>
      <c r="CS17" s="591">
        <v>0</v>
      </c>
      <c r="CT17" s="591">
        <v>0</v>
      </c>
      <c r="CU17" s="591">
        <v>0</v>
      </c>
      <c r="CV17" s="591">
        <v>0</v>
      </c>
      <c r="CW17" s="591">
        <v>0</v>
      </c>
      <c r="CX17" s="585">
        <f>SUM(Table12[[#This Row], [je93]]:Table12[[#This Row], [je94]])</f>
        <v>0</v>
      </c>
      <c r="CY17" s="591">
        <v>0</v>
      </c>
      <c r="CZ17" s="591">
        <v>0</v>
      </c>
      <c r="DA17" s="585">
        <f>SUM(Table12[[#This Row], [je96]]:Table12[[#This Row], [je100]])</f>
        <v>0</v>
      </c>
      <c r="DB17" s="591">
        <v>0</v>
      </c>
      <c r="DC17" s="591">
        <v>0</v>
      </c>
      <c r="DD17" s="591">
        <v>0</v>
      </c>
      <c r="DE17" s="591">
        <v>0</v>
      </c>
      <c r="DF17" s="591">
        <v>0</v>
      </c>
      <c r="DG17" s="585">
        <f>SUM(Table12[[#This Row], [je102]]:Table12[[#This Row], [je104]])</f>
        <v>0</v>
      </c>
      <c r="DH17" s="591">
        <v>0</v>
      </c>
      <c r="DI17" s="591">
        <v>0</v>
      </c>
      <c r="DJ17" s="591">
        <v>0</v>
      </c>
      <c r="DK17" s="585">
        <f>SUM(Table12[[#This Row], [je106]]:Table12[[#This Row], [je110]])</f>
        <v>0</v>
      </c>
      <c r="DL17" s="591">
        <v>0</v>
      </c>
      <c r="DM17" s="591">
        <v>0</v>
      </c>
      <c r="DN17" s="591">
        <v>0</v>
      </c>
      <c r="DO17" s="591">
        <v>0</v>
      </c>
      <c r="DP17" s="593">
        <v>0</v>
      </c>
    </row>
    <row customHeight="1" ht="22.5">
      <c r="A18" s="588" t="s">
        <v>308</v>
      </c>
      <c r="B18" s="590"/>
      <c r="C18" s="590"/>
      <c r="D18" s="648" t="s">
        <v>586</v>
      </c>
      <c r="E18" s="648" t="s">
        <v>587</v>
      </c>
      <c r="F18" s="648" t="s">
        <v>502</v>
      </c>
      <c r="G18" s="648" t="s">
        <v>574</v>
      </c>
      <c r="H18" s="648" t="s">
        <v>575</v>
      </c>
      <c r="I18" s="648" t="s">
        <v>505</v>
      </c>
      <c r="J18" s="648" t="s">
        <v>22</v>
      </c>
      <c r="K18" s="585">
        <f>Table12[[#This Row], [je2]]+Table12[[#This Row], [je16]]+Table12[[#This Row], [je44]]+Table12[[#This Row], [je57]]+Table12[[#This Row], [je62]]+Table12[[#This Row], [je75]]+Table12[[#This Row], [je92]]+Table12[[#This Row], [je95]]+Table12[[#This Row], [je101]]+Table12[[#This Row], [je105]]</f>
        <v>1081553</v>
      </c>
      <c r="L18" s="585">
        <f>SUM(Table12[[#This Row], [je3]]:Table12[[#This Row], [je15]])</f>
        <v>0</v>
      </c>
      <c r="M18" s="591">
        <v>0</v>
      </c>
      <c r="N18" s="591">
        <v>0</v>
      </c>
      <c r="O18" s="591">
        <v>0</v>
      </c>
      <c r="P18" s="591">
        <v>0</v>
      </c>
      <c r="Q18" s="591">
        <v>0</v>
      </c>
      <c r="R18" s="591">
        <v>0</v>
      </c>
      <c r="S18" s="591">
        <v>0</v>
      </c>
      <c r="T18" s="591">
        <v>0</v>
      </c>
      <c r="U18" s="591">
        <v>0</v>
      </c>
      <c r="V18" s="591">
        <v>0</v>
      </c>
      <c r="W18" s="591">
        <v>0</v>
      </c>
      <c r="X18" s="591">
        <v>0</v>
      </c>
      <c r="Y18" s="591">
        <v>0</v>
      </c>
      <c r="Z18" s="585">
        <f>SUM(Table12[[#This Row], [je17]]:Table12[[#This Row], [je43]])</f>
        <v>0</v>
      </c>
      <c r="AA18" s="591">
        <v>0</v>
      </c>
      <c r="AB18" s="591">
        <v>0</v>
      </c>
      <c r="AC18" s="591">
        <v>0</v>
      </c>
      <c r="AD18" s="591">
        <v>0</v>
      </c>
      <c r="AE18" s="591">
        <v>0</v>
      </c>
      <c r="AF18" s="591">
        <v>0</v>
      </c>
      <c r="AG18" s="591">
        <v>0</v>
      </c>
      <c r="AH18" s="591">
        <v>0</v>
      </c>
      <c r="AI18" s="591">
        <v>0</v>
      </c>
      <c r="AJ18" s="591">
        <v>0</v>
      </c>
      <c r="AK18" s="591">
        <v>0</v>
      </c>
      <c r="AL18" s="591">
        <v>0</v>
      </c>
      <c r="AM18" s="591">
        <v>0</v>
      </c>
      <c r="AN18" s="591">
        <v>0</v>
      </c>
      <c r="AO18" s="591">
        <v>0</v>
      </c>
      <c r="AP18" s="591">
        <v>0</v>
      </c>
      <c r="AQ18" s="591">
        <v>0</v>
      </c>
      <c r="AR18" s="591">
        <v>0</v>
      </c>
      <c r="AS18" s="591">
        <v>0</v>
      </c>
      <c r="AT18" s="591">
        <v>0</v>
      </c>
      <c r="AU18" s="591">
        <v>0</v>
      </c>
      <c r="AV18" s="591">
        <v>0</v>
      </c>
      <c r="AW18" s="591">
        <v>0</v>
      </c>
      <c r="AX18" s="591">
        <v>0</v>
      </c>
      <c r="AY18" s="591">
        <v>0</v>
      </c>
      <c r="AZ18" s="591">
        <v>0</v>
      </c>
      <c r="BA18" s="591">
        <v>0</v>
      </c>
      <c r="BB18" s="585">
        <f>SUM(Table12[[#This Row], [je45]]:Table12[[#This Row], [je56]])</f>
        <v>0</v>
      </c>
      <c r="BC18" s="591">
        <v>0</v>
      </c>
      <c r="BD18" s="591">
        <v>0</v>
      </c>
      <c r="BE18" s="591">
        <v>0</v>
      </c>
      <c r="BF18" s="591">
        <v>0</v>
      </c>
      <c r="BG18" s="591">
        <v>0</v>
      </c>
      <c r="BH18" s="591">
        <v>0</v>
      </c>
      <c r="BI18" s="591">
        <v>0</v>
      </c>
      <c r="BJ18" s="591">
        <v>0</v>
      </c>
      <c r="BK18" s="591">
        <v>0</v>
      </c>
      <c r="BL18" s="591">
        <v>0</v>
      </c>
      <c r="BM18" s="591">
        <v>0</v>
      </c>
      <c r="BN18" s="591">
        <v>0</v>
      </c>
      <c r="BO18" s="585">
        <f>SUM(Table12[[#This Row], [je58]]:Table12[[#This Row], [je61]])</f>
        <v>0</v>
      </c>
      <c r="BP18" s="591">
        <v>0</v>
      </c>
      <c r="BQ18" s="591">
        <v>0</v>
      </c>
      <c r="BR18" s="591">
        <v>0</v>
      </c>
      <c r="BS18" s="591">
        <v>0</v>
      </c>
      <c r="BT18" s="585">
        <f>SUM(Table12[[#This Row], [je63]]:Table12[[#This Row], [je74]])</f>
        <v>0</v>
      </c>
      <c r="BU18" s="591">
        <v>0</v>
      </c>
      <c r="BV18" s="591">
        <v>0</v>
      </c>
      <c r="BW18" s="591">
        <v>0</v>
      </c>
      <c r="BX18" s="591">
        <v>0</v>
      </c>
      <c r="BY18" s="591">
        <v>0</v>
      </c>
      <c r="BZ18" s="591">
        <v>0</v>
      </c>
      <c r="CA18" s="591">
        <v>0</v>
      </c>
      <c r="CB18" s="591">
        <v>0</v>
      </c>
      <c r="CC18" s="591">
        <v>0</v>
      </c>
      <c r="CD18" s="591">
        <v>0</v>
      </c>
      <c r="CE18" s="591">
        <v>0</v>
      </c>
      <c r="CF18" s="591">
        <v>0</v>
      </c>
      <c r="CG18" s="585">
        <f>SUM(Table12[[#This Row], [je76]]:Table12[[#This Row], [je91]])</f>
        <v>1081553</v>
      </c>
      <c r="CH18" s="591">
        <v>0</v>
      </c>
      <c r="CI18" s="591">
        <v>0</v>
      </c>
      <c r="CJ18" s="591">
        <v>0</v>
      </c>
      <c r="CK18" s="591">
        <v>1081553</v>
      </c>
      <c r="CL18" s="591">
        <v>0</v>
      </c>
      <c r="CM18" s="591">
        <v>0</v>
      </c>
      <c r="CN18" s="591">
        <v>0</v>
      </c>
      <c r="CO18" s="591">
        <v>0</v>
      </c>
      <c r="CP18" s="591">
        <v>0</v>
      </c>
      <c r="CQ18" s="591">
        <v>0</v>
      </c>
      <c r="CR18" s="591">
        <v>0</v>
      </c>
      <c r="CS18" s="591">
        <v>0</v>
      </c>
      <c r="CT18" s="591">
        <v>0</v>
      </c>
      <c r="CU18" s="591">
        <v>0</v>
      </c>
      <c r="CV18" s="591">
        <v>0</v>
      </c>
      <c r="CW18" s="591">
        <v>0</v>
      </c>
      <c r="CX18" s="585">
        <f>SUM(Table12[[#This Row], [je93]]:Table12[[#This Row], [je94]])</f>
        <v>0</v>
      </c>
      <c r="CY18" s="591">
        <v>0</v>
      </c>
      <c r="CZ18" s="591">
        <v>0</v>
      </c>
      <c r="DA18" s="585">
        <f>SUM(Table12[[#This Row], [je96]]:Table12[[#This Row], [je100]])</f>
        <v>0</v>
      </c>
      <c r="DB18" s="591">
        <v>0</v>
      </c>
      <c r="DC18" s="591">
        <v>0</v>
      </c>
      <c r="DD18" s="591">
        <v>0</v>
      </c>
      <c r="DE18" s="591">
        <v>0</v>
      </c>
      <c r="DF18" s="591">
        <v>0</v>
      </c>
      <c r="DG18" s="585">
        <f>SUM(Table12[[#This Row], [je102]]:Table12[[#This Row], [je104]])</f>
        <v>0</v>
      </c>
      <c r="DH18" s="591">
        <v>0</v>
      </c>
      <c r="DI18" s="591">
        <v>0</v>
      </c>
      <c r="DJ18" s="591">
        <v>0</v>
      </c>
      <c r="DK18" s="585">
        <f>SUM(Table12[[#This Row], [je106]]:Table12[[#This Row], [je110]])</f>
        <v>0</v>
      </c>
      <c r="DL18" s="591">
        <v>0</v>
      </c>
      <c r="DM18" s="591">
        <v>0</v>
      </c>
      <c r="DN18" s="591">
        <v>0</v>
      </c>
      <c r="DO18" s="591">
        <v>0</v>
      </c>
      <c r="DP18" s="593">
        <v>0</v>
      </c>
    </row>
    <row customHeight="1" ht="22.5">
      <c r="A19" s="588" t="s">
        <v>308</v>
      </c>
      <c r="B19" s="590"/>
      <c r="C19" s="590"/>
      <c r="D19" s="648" t="s">
        <v>588</v>
      </c>
      <c r="E19" s="648" t="s">
        <v>589</v>
      </c>
      <c r="F19" s="648" t="s">
        <v>502</v>
      </c>
      <c r="G19" s="648" t="s">
        <v>574</v>
      </c>
      <c r="H19" s="648" t="s">
        <v>575</v>
      </c>
      <c r="I19" s="648" t="s">
        <v>505</v>
      </c>
      <c r="J19" s="648" t="s">
        <v>22</v>
      </c>
      <c r="K19" s="585">
        <f>Table12[[#This Row], [je2]]+Table12[[#This Row], [je16]]+Table12[[#This Row], [je44]]+Table12[[#This Row], [je57]]+Table12[[#This Row], [je62]]+Table12[[#This Row], [je75]]+Table12[[#This Row], [je92]]+Table12[[#This Row], [je95]]+Table12[[#This Row], [je101]]+Table12[[#This Row], [je105]]</f>
        <v>7416500</v>
      </c>
      <c r="L19" s="585">
        <f>SUM(Table12[[#This Row], [je3]]:Table12[[#This Row], [je15]])</f>
        <v>0</v>
      </c>
      <c r="M19" s="591">
        <v>0</v>
      </c>
      <c r="N19" s="591">
        <v>0</v>
      </c>
      <c r="O19" s="591">
        <v>0</v>
      </c>
      <c r="P19" s="591">
        <v>0</v>
      </c>
      <c r="Q19" s="591">
        <v>0</v>
      </c>
      <c r="R19" s="591">
        <v>0</v>
      </c>
      <c r="S19" s="591">
        <v>0</v>
      </c>
      <c r="T19" s="591">
        <v>0</v>
      </c>
      <c r="U19" s="591">
        <v>0</v>
      </c>
      <c r="V19" s="591">
        <v>0</v>
      </c>
      <c r="W19" s="591">
        <v>0</v>
      </c>
      <c r="X19" s="591">
        <v>0</v>
      </c>
      <c r="Y19" s="591">
        <v>0</v>
      </c>
      <c r="Z19" s="585">
        <f>SUM(Table12[[#This Row], [je17]]:Table12[[#This Row], [je43]])</f>
        <v>0</v>
      </c>
      <c r="AA19" s="591">
        <v>0</v>
      </c>
      <c r="AB19" s="591">
        <v>0</v>
      </c>
      <c r="AC19" s="591">
        <v>0</v>
      </c>
      <c r="AD19" s="591">
        <v>0</v>
      </c>
      <c r="AE19" s="591">
        <v>0</v>
      </c>
      <c r="AF19" s="591">
        <v>0</v>
      </c>
      <c r="AG19" s="591">
        <v>0</v>
      </c>
      <c r="AH19" s="591">
        <v>0</v>
      </c>
      <c r="AI19" s="591">
        <v>0</v>
      </c>
      <c r="AJ19" s="591">
        <v>0</v>
      </c>
      <c r="AK19" s="591">
        <v>0</v>
      </c>
      <c r="AL19" s="591">
        <v>0</v>
      </c>
      <c r="AM19" s="591">
        <v>0</v>
      </c>
      <c r="AN19" s="591">
        <v>0</v>
      </c>
      <c r="AO19" s="591">
        <v>0</v>
      </c>
      <c r="AP19" s="591">
        <v>0</v>
      </c>
      <c r="AQ19" s="591">
        <v>0</v>
      </c>
      <c r="AR19" s="591">
        <v>0</v>
      </c>
      <c r="AS19" s="591">
        <v>0</v>
      </c>
      <c r="AT19" s="591">
        <v>0</v>
      </c>
      <c r="AU19" s="591">
        <v>0</v>
      </c>
      <c r="AV19" s="591">
        <v>0</v>
      </c>
      <c r="AW19" s="591">
        <v>0</v>
      </c>
      <c r="AX19" s="591">
        <v>0</v>
      </c>
      <c r="AY19" s="591">
        <v>0</v>
      </c>
      <c r="AZ19" s="591">
        <v>0</v>
      </c>
      <c r="BA19" s="591">
        <v>0</v>
      </c>
      <c r="BB19" s="585">
        <f>SUM(Table12[[#This Row], [je45]]:Table12[[#This Row], [je56]])</f>
        <v>0</v>
      </c>
      <c r="BC19" s="591">
        <v>0</v>
      </c>
      <c r="BD19" s="591">
        <v>0</v>
      </c>
      <c r="BE19" s="591">
        <v>0</v>
      </c>
      <c r="BF19" s="591">
        <v>0</v>
      </c>
      <c r="BG19" s="591">
        <v>0</v>
      </c>
      <c r="BH19" s="591">
        <v>0</v>
      </c>
      <c r="BI19" s="591">
        <v>0</v>
      </c>
      <c r="BJ19" s="591">
        <v>0</v>
      </c>
      <c r="BK19" s="591">
        <v>0</v>
      </c>
      <c r="BL19" s="591">
        <v>0</v>
      </c>
      <c r="BM19" s="591">
        <v>0</v>
      </c>
      <c r="BN19" s="591">
        <v>0</v>
      </c>
      <c r="BO19" s="585">
        <f>SUM(Table12[[#This Row], [je58]]:Table12[[#This Row], [je61]])</f>
        <v>0</v>
      </c>
      <c r="BP19" s="591">
        <v>0</v>
      </c>
      <c r="BQ19" s="591">
        <v>0</v>
      </c>
      <c r="BR19" s="591">
        <v>0</v>
      </c>
      <c r="BS19" s="591">
        <v>0</v>
      </c>
      <c r="BT19" s="585">
        <f>SUM(Table12[[#This Row], [je63]]:Table12[[#This Row], [je74]])</f>
        <v>0</v>
      </c>
      <c r="BU19" s="591">
        <v>0</v>
      </c>
      <c r="BV19" s="591">
        <v>0</v>
      </c>
      <c r="BW19" s="591">
        <v>0</v>
      </c>
      <c r="BX19" s="591">
        <v>0</v>
      </c>
      <c r="BY19" s="591">
        <v>0</v>
      </c>
      <c r="BZ19" s="591">
        <v>0</v>
      </c>
      <c r="CA19" s="591">
        <v>0</v>
      </c>
      <c r="CB19" s="591">
        <v>0</v>
      </c>
      <c r="CC19" s="591">
        <v>0</v>
      </c>
      <c r="CD19" s="591">
        <v>0</v>
      </c>
      <c r="CE19" s="591">
        <v>0</v>
      </c>
      <c r="CF19" s="591">
        <v>0</v>
      </c>
      <c r="CG19" s="585">
        <f>SUM(Table12[[#This Row], [je76]]:Table12[[#This Row], [je91]])</f>
        <v>7416500</v>
      </c>
      <c r="CH19" s="591">
        <v>0</v>
      </c>
      <c r="CI19" s="591">
        <v>0</v>
      </c>
      <c r="CJ19" s="591">
        <v>0</v>
      </c>
      <c r="CK19" s="591">
        <v>7416500</v>
      </c>
      <c r="CL19" s="591">
        <v>0</v>
      </c>
      <c r="CM19" s="591">
        <v>0</v>
      </c>
      <c r="CN19" s="591">
        <v>0</v>
      </c>
      <c r="CO19" s="591">
        <v>0</v>
      </c>
      <c r="CP19" s="591">
        <v>0</v>
      </c>
      <c r="CQ19" s="591">
        <v>0</v>
      </c>
      <c r="CR19" s="591">
        <v>0</v>
      </c>
      <c r="CS19" s="591">
        <v>0</v>
      </c>
      <c r="CT19" s="591">
        <v>0</v>
      </c>
      <c r="CU19" s="591">
        <v>0</v>
      </c>
      <c r="CV19" s="591">
        <v>0</v>
      </c>
      <c r="CW19" s="591">
        <v>0</v>
      </c>
      <c r="CX19" s="585">
        <f>SUM(Table12[[#This Row], [je93]]:Table12[[#This Row], [je94]])</f>
        <v>0</v>
      </c>
      <c r="CY19" s="591">
        <v>0</v>
      </c>
      <c r="CZ19" s="591">
        <v>0</v>
      </c>
      <c r="DA19" s="585">
        <f>SUM(Table12[[#This Row], [je96]]:Table12[[#This Row], [je100]])</f>
        <v>0</v>
      </c>
      <c r="DB19" s="591">
        <v>0</v>
      </c>
      <c r="DC19" s="591">
        <v>0</v>
      </c>
      <c r="DD19" s="591">
        <v>0</v>
      </c>
      <c r="DE19" s="591">
        <v>0</v>
      </c>
      <c r="DF19" s="591">
        <v>0</v>
      </c>
      <c r="DG19" s="585">
        <f>SUM(Table12[[#This Row], [je102]]:Table12[[#This Row], [je104]])</f>
        <v>0</v>
      </c>
      <c r="DH19" s="591">
        <v>0</v>
      </c>
      <c r="DI19" s="591">
        <v>0</v>
      </c>
      <c r="DJ19" s="591">
        <v>0</v>
      </c>
      <c r="DK19" s="585">
        <f>SUM(Table12[[#This Row], [je106]]:Table12[[#This Row], [je110]])</f>
        <v>0</v>
      </c>
      <c r="DL19" s="591">
        <v>0</v>
      </c>
      <c r="DM19" s="591">
        <v>0</v>
      </c>
      <c r="DN19" s="591">
        <v>0</v>
      </c>
      <c r="DO19" s="591">
        <v>0</v>
      </c>
      <c r="DP19" s="593">
        <v>0</v>
      </c>
    </row>
    <row customHeight="1" ht="22.5">
      <c r="A20" s="588" t="s">
        <v>308</v>
      </c>
      <c r="B20" s="590"/>
      <c r="C20" s="590"/>
      <c r="D20" s="648" t="s">
        <v>590</v>
      </c>
      <c r="E20" s="648" t="s">
        <v>591</v>
      </c>
      <c r="F20" s="648" t="s">
        <v>502</v>
      </c>
      <c r="G20" s="648" t="s">
        <v>574</v>
      </c>
      <c r="H20" s="648" t="s">
        <v>575</v>
      </c>
      <c r="I20" s="648" t="s">
        <v>505</v>
      </c>
      <c r="J20" s="648" t="s">
        <v>22</v>
      </c>
      <c r="K20" s="585">
        <f>Table12[[#This Row], [je2]]+Table12[[#This Row], [je16]]+Table12[[#This Row], [je44]]+Table12[[#This Row], [je57]]+Table12[[#This Row], [je62]]+Table12[[#This Row], [je75]]+Table12[[#This Row], [je92]]+Table12[[#This Row], [je95]]+Table12[[#This Row], [je101]]+Table12[[#This Row], [je105]]</f>
        <v>599242.12</v>
      </c>
      <c r="L20" s="585">
        <f>SUM(Table12[[#This Row], [je3]]:Table12[[#This Row], [je15]])</f>
        <v>0</v>
      </c>
      <c r="M20" s="591">
        <v>0</v>
      </c>
      <c r="N20" s="591">
        <v>0</v>
      </c>
      <c r="O20" s="591">
        <v>0</v>
      </c>
      <c r="P20" s="591">
        <v>0</v>
      </c>
      <c r="Q20" s="591">
        <v>0</v>
      </c>
      <c r="R20" s="591">
        <v>0</v>
      </c>
      <c r="S20" s="591">
        <v>0</v>
      </c>
      <c r="T20" s="591">
        <v>0</v>
      </c>
      <c r="U20" s="591">
        <v>0</v>
      </c>
      <c r="V20" s="591">
        <v>0</v>
      </c>
      <c r="W20" s="591">
        <v>0</v>
      </c>
      <c r="X20" s="591">
        <v>0</v>
      </c>
      <c r="Y20" s="591">
        <v>0</v>
      </c>
      <c r="Z20" s="585">
        <f>SUM(Table12[[#This Row], [je17]]:Table12[[#This Row], [je43]])</f>
        <v>0</v>
      </c>
      <c r="AA20" s="591">
        <v>0</v>
      </c>
      <c r="AB20" s="591">
        <v>0</v>
      </c>
      <c r="AC20" s="591">
        <v>0</v>
      </c>
      <c r="AD20" s="591">
        <v>0</v>
      </c>
      <c r="AE20" s="591">
        <v>0</v>
      </c>
      <c r="AF20" s="591">
        <v>0</v>
      </c>
      <c r="AG20" s="591">
        <v>0</v>
      </c>
      <c r="AH20" s="591">
        <v>0</v>
      </c>
      <c r="AI20" s="591">
        <v>0</v>
      </c>
      <c r="AJ20" s="591">
        <v>0</v>
      </c>
      <c r="AK20" s="591">
        <v>0</v>
      </c>
      <c r="AL20" s="591">
        <v>0</v>
      </c>
      <c r="AM20" s="591">
        <v>0</v>
      </c>
      <c r="AN20" s="591">
        <v>0</v>
      </c>
      <c r="AO20" s="591">
        <v>0</v>
      </c>
      <c r="AP20" s="591">
        <v>0</v>
      </c>
      <c r="AQ20" s="591">
        <v>0</v>
      </c>
      <c r="AR20" s="591">
        <v>0</v>
      </c>
      <c r="AS20" s="591">
        <v>0</v>
      </c>
      <c r="AT20" s="591">
        <v>0</v>
      </c>
      <c r="AU20" s="591">
        <v>0</v>
      </c>
      <c r="AV20" s="591">
        <v>0</v>
      </c>
      <c r="AW20" s="591">
        <v>0</v>
      </c>
      <c r="AX20" s="591">
        <v>0</v>
      </c>
      <c r="AY20" s="591">
        <v>0</v>
      </c>
      <c r="AZ20" s="591">
        <v>0</v>
      </c>
      <c r="BA20" s="591">
        <v>0</v>
      </c>
      <c r="BB20" s="585">
        <f>SUM(Table12[[#This Row], [je45]]:Table12[[#This Row], [je56]])</f>
        <v>0</v>
      </c>
      <c r="BC20" s="591">
        <v>0</v>
      </c>
      <c r="BD20" s="591">
        <v>0</v>
      </c>
      <c r="BE20" s="591">
        <v>0</v>
      </c>
      <c r="BF20" s="591">
        <v>0</v>
      </c>
      <c r="BG20" s="591">
        <v>0</v>
      </c>
      <c r="BH20" s="591">
        <v>0</v>
      </c>
      <c r="BI20" s="591">
        <v>0</v>
      </c>
      <c r="BJ20" s="591">
        <v>0</v>
      </c>
      <c r="BK20" s="591">
        <v>0</v>
      </c>
      <c r="BL20" s="591">
        <v>0</v>
      </c>
      <c r="BM20" s="591">
        <v>0</v>
      </c>
      <c r="BN20" s="591">
        <v>0</v>
      </c>
      <c r="BO20" s="585">
        <f>SUM(Table12[[#This Row], [je58]]:Table12[[#This Row], [je61]])</f>
        <v>0</v>
      </c>
      <c r="BP20" s="591">
        <v>0</v>
      </c>
      <c r="BQ20" s="591">
        <v>0</v>
      </c>
      <c r="BR20" s="591">
        <v>0</v>
      </c>
      <c r="BS20" s="591">
        <v>0</v>
      </c>
      <c r="BT20" s="585">
        <f>SUM(Table12[[#This Row], [je63]]:Table12[[#This Row], [je74]])</f>
        <v>0</v>
      </c>
      <c r="BU20" s="591">
        <v>0</v>
      </c>
      <c r="BV20" s="591">
        <v>0</v>
      </c>
      <c r="BW20" s="591">
        <v>0</v>
      </c>
      <c r="BX20" s="591">
        <v>0</v>
      </c>
      <c r="BY20" s="591">
        <v>0</v>
      </c>
      <c r="BZ20" s="591">
        <v>0</v>
      </c>
      <c r="CA20" s="591">
        <v>0</v>
      </c>
      <c r="CB20" s="591">
        <v>0</v>
      </c>
      <c r="CC20" s="591">
        <v>0</v>
      </c>
      <c r="CD20" s="591">
        <v>0</v>
      </c>
      <c r="CE20" s="591">
        <v>0</v>
      </c>
      <c r="CF20" s="591">
        <v>0</v>
      </c>
      <c r="CG20" s="585">
        <f>SUM(Table12[[#This Row], [je76]]:Table12[[#This Row], [je91]])</f>
        <v>599242.12</v>
      </c>
      <c r="CH20" s="591">
        <v>0</v>
      </c>
      <c r="CI20" s="591">
        <v>0</v>
      </c>
      <c r="CJ20" s="591">
        <v>0</v>
      </c>
      <c r="CK20" s="591">
        <v>599242.12</v>
      </c>
      <c r="CL20" s="591">
        <v>0</v>
      </c>
      <c r="CM20" s="591">
        <v>0</v>
      </c>
      <c r="CN20" s="591">
        <v>0</v>
      </c>
      <c r="CO20" s="591">
        <v>0</v>
      </c>
      <c r="CP20" s="591">
        <v>0</v>
      </c>
      <c r="CQ20" s="591">
        <v>0</v>
      </c>
      <c r="CR20" s="591">
        <v>0</v>
      </c>
      <c r="CS20" s="591">
        <v>0</v>
      </c>
      <c r="CT20" s="591">
        <v>0</v>
      </c>
      <c r="CU20" s="591">
        <v>0</v>
      </c>
      <c r="CV20" s="591">
        <v>0</v>
      </c>
      <c r="CW20" s="591">
        <v>0</v>
      </c>
      <c r="CX20" s="585">
        <f>SUM(Table12[[#This Row], [je93]]:Table12[[#This Row], [je94]])</f>
        <v>0</v>
      </c>
      <c r="CY20" s="591">
        <v>0</v>
      </c>
      <c r="CZ20" s="591">
        <v>0</v>
      </c>
      <c r="DA20" s="585">
        <f>SUM(Table12[[#This Row], [je96]]:Table12[[#This Row], [je100]])</f>
        <v>0</v>
      </c>
      <c r="DB20" s="591">
        <v>0</v>
      </c>
      <c r="DC20" s="591">
        <v>0</v>
      </c>
      <c r="DD20" s="591">
        <v>0</v>
      </c>
      <c r="DE20" s="591">
        <v>0</v>
      </c>
      <c r="DF20" s="591">
        <v>0</v>
      </c>
      <c r="DG20" s="585">
        <f>SUM(Table12[[#This Row], [je102]]:Table12[[#This Row], [je104]])</f>
        <v>0</v>
      </c>
      <c r="DH20" s="591">
        <v>0</v>
      </c>
      <c r="DI20" s="591">
        <v>0</v>
      </c>
      <c r="DJ20" s="591">
        <v>0</v>
      </c>
      <c r="DK20" s="585">
        <f>SUM(Table12[[#This Row], [je106]]:Table12[[#This Row], [je110]])</f>
        <v>0</v>
      </c>
      <c r="DL20" s="591">
        <v>0</v>
      </c>
      <c r="DM20" s="591">
        <v>0</v>
      </c>
      <c r="DN20" s="591">
        <v>0</v>
      </c>
      <c r="DO20" s="591">
        <v>0</v>
      </c>
      <c r="DP20" s="593">
        <v>0</v>
      </c>
    </row>
    <row customHeight="1" ht="22.5">
      <c r="A21" s="588" t="s">
        <v>308</v>
      </c>
      <c r="B21" s="590"/>
      <c r="C21" s="590"/>
      <c r="D21" s="648" t="s">
        <v>592</v>
      </c>
      <c r="E21" s="648" t="s">
        <v>593</v>
      </c>
      <c r="F21" s="648" t="s">
        <v>502</v>
      </c>
      <c r="G21" s="648" t="s">
        <v>574</v>
      </c>
      <c r="H21" s="648" t="s">
        <v>575</v>
      </c>
      <c r="I21" s="648" t="s">
        <v>505</v>
      </c>
      <c r="J21" s="648" t="s">
        <v>22</v>
      </c>
      <c r="K21" s="585">
        <f>Table12[[#This Row], [je2]]+Table12[[#This Row], [je16]]+Table12[[#This Row], [je44]]+Table12[[#This Row], [je57]]+Table12[[#This Row], [je62]]+Table12[[#This Row], [je75]]+Table12[[#This Row], [je92]]+Table12[[#This Row], [je95]]+Table12[[#This Row], [je101]]+Table12[[#This Row], [je105]]</f>
        <v>2686900</v>
      </c>
      <c r="L21" s="585">
        <f>SUM(Table12[[#This Row], [je3]]:Table12[[#This Row], [je15]])</f>
        <v>0</v>
      </c>
      <c r="M21" s="591">
        <v>0</v>
      </c>
      <c r="N21" s="591">
        <v>0</v>
      </c>
      <c r="O21" s="591">
        <v>0</v>
      </c>
      <c r="P21" s="591">
        <v>0</v>
      </c>
      <c r="Q21" s="591">
        <v>0</v>
      </c>
      <c r="R21" s="591">
        <v>0</v>
      </c>
      <c r="S21" s="591">
        <v>0</v>
      </c>
      <c r="T21" s="591">
        <v>0</v>
      </c>
      <c r="U21" s="591">
        <v>0</v>
      </c>
      <c r="V21" s="591">
        <v>0</v>
      </c>
      <c r="W21" s="591">
        <v>0</v>
      </c>
      <c r="X21" s="591">
        <v>0</v>
      </c>
      <c r="Y21" s="591">
        <v>0</v>
      </c>
      <c r="Z21" s="585">
        <f>SUM(Table12[[#This Row], [je17]]:Table12[[#This Row], [je43]])</f>
        <v>0</v>
      </c>
      <c r="AA21" s="591">
        <v>0</v>
      </c>
      <c r="AB21" s="591">
        <v>0</v>
      </c>
      <c r="AC21" s="591">
        <v>0</v>
      </c>
      <c r="AD21" s="591">
        <v>0</v>
      </c>
      <c r="AE21" s="591">
        <v>0</v>
      </c>
      <c r="AF21" s="591">
        <v>0</v>
      </c>
      <c r="AG21" s="591">
        <v>0</v>
      </c>
      <c r="AH21" s="591">
        <v>0</v>
      </c>
      <c r="AI21" s="591">
        <v>0</v>
      </c>
      <c r="AJ21" s="591">
        <v>0</v>
      </c>
      <c r="AK21" s="591">
        <v>0</v>
      </c>
      <c r="AL21" s="591">
        <v>0</v>
      </c>
      <c r="AM21" s="591">
        <v>0</v>
      </c>
      <c r="AN21" s="591">
        <v>0</v>
      </c>
      <c r="AO21" s="591">
        <v>0</v>
      </c>
      <c r="AP21" s="591">
        <v>0</v>
      </c>
      <c r="AQ21" s="591">
        <v>0</v>
      </c>
      <c r="AR21" s="591">
        <v>0</v>
      </c>
      <c r="AS21" s="591">
        <v>0</v>
      </c>
      <c r="AT21" s="591">
        <v>0</v>
      </c>
      <c r="AU21" s="591">
        <v>0</v>
      </c>
      <c r="AV21" s="591">
        <v>0</v>
      </c>
      <c r="AW21" s="591">
        <v>0</v>
      </c>
      <c r="AX21" s="591">
        <v>0</v>
      </c>
      <c r="AY21" s="591">
        <v>0</v>
      </c>
      <c r="AZ21" s="591">
        <v>0</v>
      </c>
      <c r="BA21" s="591">
        <v>0</v>
      </c>
      <c r="BB21" s="585">
        <f>SUM(Table12[[#This Row], [je45]]:Table12[[#This Row], [je56]])</f>
        <v>0</v>
      </c>
      <c r="BC21" s="591">
        <v>0</v>
      </c>
      <c r="BD21" s="591">
        <v>0</v>
      </c>
      <c r="BE21" s="591">
        <v>0</v>
      </c>
      <c r="BF21" s="591">
        <v>0</v>
      </c>
      <c r="BG21" s="591">
        <v>0</v>
      </c>
      <c r="BH21" s="591">
        <v>0</v>
      </c>
      <c r="BI21" s="591">
        <v>0</v>
      </c>
      <c r="BJ21" s="591">
        <v>0</v>
      </c>
      <c r="BK21" s="591">
        <v>0</v>
      </c>
      <c r="BL21" s="591">
        <v>0</v>
      </c>
      <c r="BM21" s="591">
        <v>0</v>
      </c>
      <c r="BN21" s="591">
        <v>0</v>
      </c>
      <c r="BO21" s="585">
        <f>SUM(Table12[[#This Row], [je58]]:Table12[[#This Row], [je61]])</f>
        <v>0</v>
      </c>
      <c r="BP21" s="591">
        <v>0</v>
      </c>
      <c r="BQ21" s="591">
        <v>0</v>
      </c>
      <c r="BR21" s="591">
        <v>0</v>
      </c>
      <c r="BS21" s="591">
        <v>0</v>
      </c>
      <c r="BT21" s="585">
        <f>SUM(Table12[[#This Row], [je63]]:Table12[[#This Row], [je74]])</f>
        <v>0</v>
      </c>
      <c r="BU21" s="591">
        <v>0</v>
      </c>
      <c r="BV21" s="591">
        <v>0</v>
      </c>
      <c r="BW21" s="591">
        <v>0</v>
      </c>
      <c r="BX21" s="591">
        <v>0</v>
      </c>
      <c r="BY21" s="591">
        <v>0</v>
      </c>
      <c r="BZ21" s="591">
        <v>0</v>
      </c>
      <c r="CA21" s="591">
        <v>0</v>
      </c>
      <c r="CB21" s="591">
        <v>0</v>
      </c>
      <c r="CC21" s="591">
        <v>0</v>
      </c>
      <c r="CD21" s="591">
        <v>0</v>
      </c>
      <c r="CE21" s="591">
        <v>0</v>
      </c>
      <c r="CF21" s="591">
        <v>0</v>
      </c>
      <c r="CG21" s="585">
        <f>SUM(Table12[[#This Row], [je76]]:Table12[[#This Row], [je91]])</f>
        <v>2686900</v>
      </c>
      <c r="CH21" s="591">
        <v>0</v>
      </c>
      <c r="CI21" s="591">
        <v>0</v>
      </c>
      <c r="CJ21" s="591">
        <v>0</v>
      </c>
      <c r="CK21" s="591">
        <v>2686900</v>
      </c>
      <c r="CL21" s="591">
        <v>0</v>
      </c>
      <c r="CM21" s="591">
        <v>0</v>
      </c>
      <c r="CN21" s="591">
        <v>0</v>
      </c>
      <c r="CO21" s="591">
        <v>0</v>
      </c>
      <c r="CP21" s="591">
        <v>0</v>
      </c>
      <c r="CQ21" s="591">
        <v>0</v>
      </c>
      <c r="CR21" s="591">
        <v>0</v>
      </c>
      <c r="CS21" s="591">
        <v>0</v>
      </c>
      <c r="CT21" s="591">
        <v>0</v>
      </c>
      <c r="CU21" s="591">
        <v>0</v>
      </c>
      <c r="CV21" s="591">
        <v>0</v>
      </c>
      <c r="CW21" s="591">
        <v>0</v>
      </c>
      <c r="CX21" s="585">
        <f>SUM(Table12[[#This Row], [je93]]:Table12[[#This Row], [je94]])</f>
        <v>0</v>
      </c>
      <c r="CY21" s="591">
        <v>0</v>
      </c>
      <c r="CZ21" s="591">
        <v>0</v>
      </c>
      <c r="DA21" s="585">
        <f>SUM(Table12[[#This Row], [je96]]:Table12[[#This Row], [je100]])</f>
        <v>0</v>
      </c>
      <c r="DB21" s="591">
        <v>0</v>
      </c>
      <c r="DC21" s="591">
        <v>0</v>
      </c>
      <c r="DD21" s="591">
        <v>0</v>
      </c>
      <c r="DE21" s="591">
        <v>0</v>
      </c>
      <c r="DF21" s="591">
        <v>0</v>
      </c>
      <c r="DG21" s="585">
        <f>SUM(Table12[[#This Row], [je102]]:Table12[[#This Row], [je104]])</f>
        <v>0</v>
      </c>
      <c r="DH21" s="591">
        <v>0</v>
      </c>
      <c r="DI21" s="591">
        <v>0</v>
      </c>
      <c r="DJ21" s="591">
        <v>0</v>
      </c>
      <c r="DK21" s="585">
        <f>SUM(Table12[[#This Row], [je106]]:Table12[[#This Row], [je110]])</f>
        <v>0</v>
      </c>
      <c r="DL21" s="591">
        <v>0</v>
      </c>
      <c r="DM21" s="591">
        <v>0</v>
      </c>
      <c r="DN21" s="591">
        <v>0</v>
      </c>
      <c r="DO21" s="591">
        <v>0</v>
      </c>
      <c r="DP21" s="593">
        <v>0</v>
      </c>
    </row>
    <row customHeight="1" ht="22.5">
      <c r="A22" s="588" t="s">
        <v>308</v>
      </c>
      <c r="B22" s="590"/>
      <c r="C22" s="590"/>
      <c r="D22" s="648" t="s">
        <v>594</v>
      </c>
      <c r="E22" s="648" t="s">
        <v>595</v>
      </c>
      <c r="F22" s="648" t="s">
        <v>502</v>
      </c>
      <c r="G22" s="648" t="s">
        <v>574</v>
      </c>
      <c r="H22" s="648" t="s">
        <v>575</v>
      </c>
      <c r="I22" s="648" t="s">
        <v>505</v>
      </c>
      <c r="J22" s="648" t="s">
        <v>22</v>
      </c>
      <c r="K22" s="585">
        <f>Table12[[#This Row], [je2]]+Table12[[#This Row], [je16]]+Table12[[#This Row], [je44]]+Table12[[#This Row], [je57]]+Table12[[#This Row], [je62]]+Table12[[#This Row], [je75]]+Table12[[#This Row], [je92]]+Table12[[#This Row], [je95]]+Table12[[#This Row], [je101]]+Table12[[#This Row], [je105]]</f>
        <v>5780000</v>
      </c>
      <c r="L22" s="585">
        <f>SUM(Table12[[#This Row], [je3]]:Table12[[#This Row], [je15]])</f>
        <v>0</v>
      </c>
      <c r="M22" s="591">
        <v>0</v>
      </c>
      <c r="N22" s="591">
        <v>0</v>
      </c>
      <c r="O22" s="591">
        <v>0</v>
      </c>
      <c r="P22" s="591">
        <v>0</v>
      </c>
      <c r="Q22" s="591">
        <v>0</v>
      </c>
      <c r="R22" s="591">
        <v>0</v>
      </c>
      <c r="S22" s="591">
        <v>0</v>
      </c>
      <c r="T22" s="591">
        <v>0</v>
      </c>
      <c r="U22" s="591">
        <v>0</v>
      </c>
      <c r="V22" s="591">
        <v>0</v>
      </c>
      <c r="W22" s="591">
        <v>0</v>
      </c>
      <c r="X22" s="591">
        <v>0</v>
      </c>
      <c r="Y22" s="591">
        <v>0</v>
      </c>
      <c r="Z22" s="585">
        <f>SUM(Table12[[#This Row], [je17]]:Table12[[#This Row], [je43]])</f>
        <v>0</v>
      </c>
      <c r="AA22" s="591">
        <v>0</v>
      </c>
      <c r="AB22" s="591">
        <v>0</v>
      </c>
      <c r="AC22" s="591">
        <v>0</v>
      </c>
      <c r="AD22" s="591">
        <v>0</v>
      </c>
      <c r="AE22" s="591">
        <v>0</v>
      </c>
      <c r="AF22" s="591">
        <v>0</v>
      </c>
      <c r="AG22" s="591">
        <v>0</v>
      </c>
      <c r="AH22" s="591">
        <v>0</v>
      </c>
      <c r="AI22" s="591">
        <v>0</v>
      </c>
      <c r="AJ22" s="591">
        <v>0</v>
      </c>
      <c r="AK22" s="591">
        <v>0</v>
      </c>
      <c r="AL22" s="591">
        <v>0</v>
      </c>
      <c r="AM22" s="591">
        <v>0</v>
      </c>
      <c r="AN22" s="591">
        <v>0</v>
      </c>
      <c r="AO22" s="591">
        <v>0</v>
      </c>
      <c r="AP22" s="591">
        <v>0</v>
      </c>
      <c r="AQ22" s="591">
        <v>0</v>
      </c>
      <c r="AR22" s="591">
        <v>0</v>
      </c>
      <c r="AS22" s="591">
        <v>0</v>
      </c>
      <c r="AT22" s="591">
        <v>0</v>
      </c>
      <c r="AU22" s="591">
        <v>0</v>
      </c>
      <c r="AV22" s="591">
        <v>0</v>
      </c>
      <c r="AW22" s="591">
        <v>0</v>
      </c>
      <c r="AX22" s="591">
        <v>0</v>
      </c>
      <c r="AY22" s="591">
        <v>0</v>
      </c>
      <c r="AZ22" s="591">
        <v>0</v>
      </c>
      <c r="BA22" s="591">
        <v>0</v>
      </c>
      <c r="BB22" s="585">
        <f>SUM(Table12[[#This Row], [je45]]:Table12[[#This Row], [je56]])</f>
        <v>0</v>
      </c>
      <c r="BC22" s="591">
        <v>0</v>
      </c>
      <c r="BD22" s="591">
        <v>0</v>
      </c>
      <c r="BE22" s="591">
        <v>0</v>
      </c>
      <c r="BF22" s="591">
        <v>0</v>
      </c>
      <c r="BG22" s="591">
        <v>0</v>
      </c>
      <c r="BH22" s="591">
        <v>0</v>
      </c>
      <c r="BI22" s="591">
        <v>0</v>
      </c>
      <c r="BJ22" s="591">
        <v>0</v>
      </c>
      <c r="BK22" s="591">
        <v>0</v>
      </c>
      <c r="BL22" s="591">
        <v>0</v>
      </c>
      <c r="BM22" s="591">
        <v>0</v>
      </c>
      <c r="BN22" s="591">
        <v>0</v>
      </c>
      <c r="BO22" s="585">
        <f>SUM(Table12[[#This Row], [je58]]:Table12[[#This Row], [je61]])</f>
        <v>0</v>
      </c>
      <c r="BP22" s="591">
        <v>0</v>
      </c>
      <c r="BQ22" s="591">
        <v>0</v>
      </c>
      <c r="BR22" s="591">
        <v>0</v>
      </c>
      <c r="BS22" s="591">
        <v>0</v>
      </c>
      <c r="BT22" s="585">
        <f>SUM(Table12[[#This Row], [je63]]:Table12[[#This Row], [je74]])</f>
        <v>0</v>
      </c>
      <c r="BU22" s="591">
        <v>0</v>
      </c>
      <c r="BV22" s="591">
        <v>0</v>
      </c>
      <c r="BW22" s="591">
        <v>0</v>
      </c>
      <c r="BX22" s="591">
        <v>0</v>
      </c>
      <c r="BY22" s="591">
        <v>0</v>
      </c>
      <c r="BZ22" s="591">
        <v>0</v>
      </c>
      <c r="CA22" s="591">
        <v>0</v>
      </c>
      <c r="CB22" s="591">
        <v>0</v>
      </c>
      <c r="CC22" s="591">
        <v>0</v>
      </c>
      <c r="CD22" s="591">
        <v>0</v>
      </c>
      <c r="CE22" s="591">
        <v>0</v>
      </c>
      <c r="CF22" s="591">
        <v>0</v>
      </c>
      <c r="CG22" s="585">
        <f>SUM(Table12[[#This Row], [je76]]:Table12[[#This Row], [je91]])</f>
        <v>0</v>
      </c>
      <c r="CH22" s="591">
        <v>0</v>
      </c>
      <c r="CI22" s="591">
        <v>0</v>
      </c>
      <c r="CJ22" s="591">
        <v>0</v>
      </c>
      <c r="CK22" s="591">
        <v>0</v>
      </c>
      <c r="CL22" s="591">
        <v>0</v>
      </c>
      <c r="CM22" s="591">
        <v>0</v>
      </c>
      <c r="CN22" s="591">
        <v>0</v>
      </c>
      <c r="CO22" s="591">
        <v>0</v>
      </c>
      <c r="CP22" s="591">
        <v>0</v>
      </c>
      <c r="CQ22" s="591">
        <v>0</v>
      </c>
      <c r="CR22" s="591">
        <v>0</v>
      </c>
      <c r="CS22" s="591">
        <v>0</v>
      </c>
      <c r="CT22" s="591">
        <v>0</v>
      </c>
      <c r="CU22" s="591">
        <v>0</v>
      </c>
      <c r="CV22" s="591">
        <v>0</v>
      </c>
      <c r="CW22" s="591">
        <v>0</v>
      </c>
      <c r="CX22" s="585">
        <f>SUM(Table12[[#This Row], [je93]]:Table12[[#This Row], [je94]])</f>
        <v>0</v>
      </c>
      <c r="CY22" s="591">
        <v>0</v>
      </c>
      <c r="CZ22" s="591">
        <v>0</v>
      </c>
      <c r="DA22" s="585">
        <f>SUM(Table12[[#This Row], [je96]]:Table12[[#This Row], [je100]])</f>
        <v>5780000</v>
      </c>
      <c r="DB22" s="591">
        <v>0</v>
      </c>
      <c r="DC22" s="591">
        <v>0</v>
      </c>
      <c r="DD22" s="591">
        <v>0</v>
      </c>
      <c r="DE22" s="591">
        <v>0</v>
      </c>
      <c r="DF22" s="591">
        <v>5780000</v>
      </c>
      <c r="DG22" s="585">
        <f>SUM(Table12[[#This Row], [je102]]:Table12[[#This Row], [je104]])</f>
        <v>0</v>
      </c>
      <c r="DH22" s="591">
        <v>0</v>
      </c>
      <c r="DI22" s="591">
        <v>0</v>
      </c>
      <c r="DJ22" s="591">
        <v>0</v>
      </c>
      <c r="DK22" s="585">
        <f>SUM(Table12[[#This Row], [je106]]:Table12[[#This Row], [je110]])</f>
        <v>0</v>
      </c>
      <c r="DL22" s="591">
        <v>0</v>
      </c>
      <c r="DM22" s="591">
        <v>0</v>
      </c>
      <c r="DN22" s="591">
        <v>0</v>
      </c>
      <c r="DO22" s="591">
        <v>0</v>
      </c>
      <c r="DP22" s="593">
        <v>0</v>
      </c>
    </row>
    <row customHeight="1" ht="22.5">
      <c r="A23" s="588" t="s">
        <v>308</v>
      </c>
      <c r="B23" s="590"/>
      <c r="C23" s="590"/>
      <c r="D23" s="648" t="s">
        <v>596</v>
      </c>
      <c r="E23" s="648" t="s">
        <v>597</v>
      </c>
      <c r="F23" s="648" t="s">
        <v>502</v>
      </c>
      <c r="G23" s="648" t="s">
        <v>574</v>
      </c>
      <c r="H23" s="648" t="s">
        <v>575</v>
      </c>
      <c r="I23" s="648" t="s">
        <v>505</v>
      </c>
      <c r="J23" s="648" t="s">
        <v>22</v>
      </c>
      <c r="K23" s="585">
        <f>Table12[[#This Row], [je2]]+Table12[[#This Row], [je16]]+Table12[[#This Row], [je44]]+Table12[[#This Row], [je57]]+Table12[[#This Row], [je62]]+Table12[[#This Row], [je75]]+Table12[[#This Row], [je92]]+Table12[[#This Row], [je95]]+Table12[[#This Row], [je101]]+Table12[[#This Row], [je105]]</f>
        <v>1792500</v>
      </c>
      <c r="L23" s="585">
        <f>SUM(Table12[[#This Row], [je3]]:Table12[[#This Row], [je15]])</f>
        <v>0</v>
      </c>
      <c r="M23" s="591">
        <v>0</v>
      </c>
      <c r="N23" s="591">
        <v>0</v>
      </c>
      <c r="O23" s="591">
        <v>0</v>
      </c>
      <c r="P23" s="591">
        <v>0</v>
      </c>
      <c r="Q23" s="591">
        <v>0</v>
      </c>
      <c r="R23" s="591">
        <v>0</v>
      </c>
      <c r="S23" s="591">
        <v>0</v>
      </c>
      <c r="T23" s="591">
        <v>0</v>
      </c>
      <c r="U23" s="591">
        <v>0</v>
      </c>
      <c r="V23" s="591">
        <v>0</v>
      </c>
      <c r="W23" s="591">
        <v>0</v>
      </c>
      <c r="X23" s="591">
        <v>0</v>
      </c>
      <c r="Y23" s="591">
        <v>0</v>
      </c>
      <c r="Z23" s="585">
        <f>SUM(Table12[[#This Row], [je17]]:Table12[[#This Row], [je43]])</f>
        <v>1792500</v>
      </c>
      <c r="AA23" s="591">
        <v>0</v>
      </c>
      <c r="AB23" s="591">
        <v>0</v>
      </c>
      <c r="AC23" s="591">
        <v>0</v>
      </c>
      <c r="AD23" s="591">
        <v>0</v>
      </c>
      <c r="AE23" s="591">
        <v>0</v>
      </c>
      <c r="AF23" s="591">
        <v>0</v>
      </c>
      <c r="AG23" s="591">
        <v>0</v>
      </c>
      <c r="AH23" s="591">
        <v>0</v>
      </c>
      <c r="AI23" s="591">
        <v>0</v>
      </c>
      <c r="AJ23" s="591">
        <v>0</v>
      </c>
      <c r="AK23" s="591">
        <v>0</v>
      </c>
      <c r="AL23" s="591">
        <v>0</v>
      </c>
      <c r="AM23" s="591">
        <v>0</v>
      </c>
      <c r="AN23" s="591">
        <v>0</v>
      </c>
      <c r="AO23" s="591">
        <v>0</v>
      </c>
      <c r="AP23" s="591">
        <v>0</v>
      </c>
      <c r="AQ23" s="591">
        <v>0</v>
      </c>
      <c r="AR23" s="591">
        <v>0</v>
      </c>
      <c r="AS23" s="591">
        <v>0</v>
      </c>
      <c r="AT23" s="591">
        <v>0</v>
      </c>
      <c r="AU23" s="591">
        <v>1792500</v>
      </c>
      <c r="AV23" s="591">
        <v>0</v>
      </c>
      <c r="AW23" s="591">
        <v>0</v>
      </c>
      <c r="AX23" s="591">
        <v>0</v>
      </c>
      <c r="AY23" s="591">
        <v>0</v>
      </c>
      <c r="AZ23" s="591">
        <v>0</v>
      </c>
      <c r="BA23" s="591">
        <v>0</v>
      </c>
      <c r="BB23" s="585">
        <f>SUM(Table12[[#This Row], [je45]]:Table12[[#This Row], [je56]])</f>
        <v>0</v>
      </c>
      <c r="BC23" s="591">
        <v>0</v>
      </c>
      <c r="BD23" s="591">
        <v>0</v>
      </c>
      <c r="BE23" s="591">
        <v>0</v>
      </c>
      <c r="BF23" s="591">
        <v>0</v>
      </c>
      <c r="BG23" s="591">
        <v>0</v>
      </c>
      <c r="BH23" s="591">
        <v>0</v>
      </c>
      <c r="BI23" s="591">
        <v>0</v>
      </c>
      <c r="BJ23" s="591">
        <v>0</v>
      </c>
      <c r="BK23" s="591">
        <v>0</v>
      </c>
      <c r="BL23" s="591">
        <v>0</v>
      </c>
      <c r="BM23" s="591">
        <v>0</v>
      </c>
      <c r="BN23" s="591">
        <v>0</v>
      </c>
      <c r="BO23" s="585">
        <f>SUM(Table12[[#This Row], [je58]]:Table12[[#This Row], [je61]])</f>
        <v>0</v>
      </c>
      <c r="BP23" s="591">
        <v>0</v>
      </c>
      <c r="BQ23" s="591">
        <v>0</v>
      </c>
      <c r="BR23" s="591">
        <v>0</v>
      </c>
      <c r="BS23" s="591">
        <v>0</v>
      </c>
      <c r="BT23" s="585">
        <f>SUM(Table12[[#This Row], [je63]]:Table12[[#This Row], [je74]])</f>
        <v>0</v>
      </c>
      <c r="BU23" s="591">
        <v>0</v>
      </c>
      <c r="BV23" s="591">
        <v>0</v>
      </c>
      <c r="BW23" s="591">
        <v>0</v>
      </c>
      <c r="BX23" s="591">
        <v>0</v>
      </c>
      <c r="BY23" s="591">
        <v>0</v>
      </c>
      <c r="BZ23" s="591">
        <v>0</v>
      </c>
      <c r="CA23" s="591">
        <v>0</v>
      </c>
      <c r="CB23" s="591">
        <v>0</v>
      </c>
      <c r="CC23" s="591">
        <v>0</v>
      </c>
      <c r="CD23" s="591">
        <v>0</v>
      </c>
      <c r="CE23" s="591">
        <v>0</v>
      </c>
      <c r="CF23" s="591">
        <v>0</v>
      </c>
      <c r="CG23" s="585">
        <f>SUM(Table12[[#This Row], [je76]]:Table12[[#This Row], [je91]])</f>
        <v>0</v>
      </c>
      <c r="CH23" s="591">
        <v>0</v>
      </c>
      <c r="CI23" s="591">
        <v>0</v>
      </c>
      <c r="CJ23" s="591">
        <v>0</v>
      </c>
      <c r="CK23" s="591">
        <v>0</v>
      </c>
      <c r="CL23" s="591">
        <v>0</v>
      </c>
      <c r="CM23" s="591">
        <v>0</v>
      </c>
      <c r="CN23" s="591">
        <v>0</v>
      </c>
      <c r="CO23" s="591">
        <v>0</v>
      </c>
      <c r="CP23" s="591">
        <v>0</v>
      </c>
      <c r="CQ23" s="591">
        <v>0</v>
      </c>
      <c r="CR23" s="591">
        <v>0</v>
      </c>
      <c r="CS23" s="591">
        <v>0</v>
      </c>
      <c r="CT23" s="591">
        <v>0</v>
      </c>
      <c r="CU23" s="591">
        <v>0</v>
      </c>
      <c r="CV23" s="591">
        <v>0</v>
      </c>
      <c r="CW23" s="591">
        <v>0</v>
      </c>
      <c r="CX23" s="585">
        <f>SUM(Table12[[#This Row], [je93]]:Table12[[#This Row], [je94]])</f>
        <v>0</v>
      </c>
      <c r="CY23" s="591">
        <v>0</v>
      </c>
      <c r="CZ23" s="591">
        <v>0</v>
      </c>
      <c r="DA23" s="585">
        <f>SUM(Table12[[#This Row], [je96]]:Table12[[#This Row], [je100]])</f>
        <v>0</v>
      </c>
      <c r="DB23" s="591">
        <v>0</v>
      </c>
      <c r="DC23" s="591">
        <v>0</v>
      </c>
      <c r="DD23" s="591">
        <v>0</v>
      </c>
      <c r="DE23" s="591">
        <v>0</v>
      </c>
      <c r="DF23" s="591">
        <v>0</v>
      </c>
      <c r="DG23" s="585">
        <f>SUM(Table12[[#This Row], [je102]]:Table12[[#This Row], [je104]])</f>
        <v>0</v>
      </c>
      <c r="DH23" s="591">
        <v>0</v>
      </c>
      <c r="DI23" s="591">
        <v>0</v>
      </c>
      <c r="DJ23" s="591">
        <v>0</v>
      </c>
      <c r="DK23" s="585">
        <f>SUM(Table12[[#This Row], [je106]]:Table12[[#This Row], [je110]])</f>
        <v>0</v>
      </c>
      <c r="DL23" s="591">
        <v>0</v>
      </c>
      <c r="DM23" s="591">
        <v>0</v>
      </c>
      <c r="DN23" s="591">
        <v>0</v>
      </c>
      <c r="DO23" s="591">
        <v>0</v>
      </c>
      <c r="DP23" s="593">
        <v>0</v>
      </c>
    </row>
    <row customHeight="1" ht="22.5">
      <c r="A24" s="588" t="s">
        <v>308</v>
      </c>
      <c r="B24" s="590"/>
      <c r="C24" s="590"/>
      <c r="D24" s="648" t="s">
        <v>598</v>
      </c>
      <c r="E24" s="648" t="s">
        <v>599</v>
      </c>
      <c r="F24" s="648" t="s">
        <v>502</v>
      </c>
      <c r="G24" s="648" t="s">
        <v>574</v>
      </c>
      <c r="H24" s="648" t="s">
        <v>575</v>
      </c>
      <c r="I24" s="648" t="s">
        <v>505</v>
      </c>
      <c r="J24" s="648" t="s">
        <v>22</v>
      </c>
      <c r="K24" s="585">
        <f>Table12[[#This Row], [je2]]+Table12[[#This Row], [je16]]+Table12[[#This Row], [je44]]+Table12[[#This Row], [je57]]+Table12[[#This Row], [je62]]+Table12[[#This Row], [je75]]+Table12[[#This Row], [je92]]+Table12[[#This Row], [je95]]+Table12[[#This Row], [je101]]+Table12[[#This Row], [je105]]</f>
        <v>197000</v>
      </c>
      <c r="L24" s="585">
        <f>SUM(Table12[[#This Row], [je3]]:Table12[[#This Row], [je15]])</f>
        <v>0</v>
      </c>
      <c r="M24" s="591">
        <v>0</v>
      </c>
      <c r="N24" s="591">
        <v>0</v>
      </c>
      <c r="O24" s="591">
        <v>0</v>
      </c>
      <c r="P24" s="591">
        <v>0</v>
      </c>
      <c r="Q24" s="591">
        <v>0</v>
      </c>
      <c r="R24" s="591">
        <v>0</v>
      </c>
      <c r="S24" s="591">
        <v>0</v>
      </c>
      <c r="T24" s="591">
        <v>0</v>
      </c>
      <c r="U24" s="591">
        <v>0</v>
      </c>
      <c r="V24" s="591">
        <v>0</v>
      </c>
      <c r="W24" s="591">
        <v>0</v>
      </c>
      <c r="X24" s="591">
        <v>0</v>
      </c>
      <c r="Y24" s="591">
        <v>0</v>
      </c>
      <c r="Z24" s="585">
        <f>SUM(Table12[[#This Row], [je17]]:Table12[[#This Row], [je43]])</f>
        <v>197000</v>
      </c>
      <c r="AA24" s="591">
        <v>0</v>
      </c>
      <c r="AB24" s="591">
        <v>0</v>
      </c>
      <c r="AC24" s="591">
        <v>0</v>
      </c>
      <c r="AD24" s="591">
        <v>0</v>
      </c>
      <c r="AE24" s="591">
        <v>0</v>
      </c>
      <c r="AF24" s="591">
        <v>0</v>
      </c>
      <c r="AG24" s="591">
        <v>0</v>
      </c>
      <c r="AH24" s="591">
        <v>0</v>
      </c>
      <c r="AI24" s="591">
        <v>0</v>
      </c>
      <c r="AJ24" s="591">
        <v>0</v>
      </c>
      <c r="AK24" s="591">
        <v>0</v>
      </c>
      <c r="AL24" s="591">
        <v>0</v>
      </c>
      <c r="AM24" s="591">
        <v>0</v>
      </c>
      <c r="AN24" s="591">
        <v>0</v>
      </c>
      <c r="AO24" s="591">
        <v>0</v>
      </c>
      <c r="AP24" s="591">
        <v>0</v>
      </c>
      <c r="AQ24" s="591">
        <v>0</v>
      </c>
      <c r="AR24" s="591">
        <v>0</v>
      </c>
      <c r="AS24" s="591">
        <v>0</v>
      </c>
      <c r="AT24" s="591">
        <v>0</v>
      </c>
      <c r="AU24" s="591">
        <v>197000</v>
      </c>
      <c r="AV24" s="591">
        <v>0</v>
      </c>
      <c r="AW24" s="591">
        <v>0</v>
      </c>
      <c r="AX24" s="591">
        <v>0</v>
      </c>
      <c r="AY24" s="591">
        <v>0</v>
      </c>
      <c r="AZ24" s="591">
        <v>0</v>
      </c>
      <c r="BA24" s="591">
        <v>0</v>
      </c>
      <c r="BB24" s="585">
        <f>SUM(Table12[[#This Row], [je45]]:Table12[[#This Row], [je56]])</f>
        <v>0</v>
      </c>
      <c r="BC24" s="591">
        <v>0</v>
      </c>
      <c r="BD24" s="591">
        <v>0</v>
      </c>
      <c r="BE24" s="591">
        <v>0</v>
      </c>
      <c r="BF24" s="591">
        <v>0</v>
      </c>
      <c r="BG24" s="591">
        <v>0</v>
      </c>
      <c r="BH24" s="591">
        <v>0</v>
      </c>
      <c r="BI24" s="591">
        <v>0</v>
      </c>
      <c r="BJ24" s="591">
        <v>0</v>
      </c>
      <c r="BK24" s="591">
        <v>0</v>
      </c>
      <c r="BL24" s="591">
        <v>0</v>
      </c>
      <c r="BM24" s="591">
        <v>0</v>
      </c>
      <c r="BN24" s="591">
        <v>0</v>
      </c>
      <c r="BO24" s="585">
        <f>SUM(Table12[[#This Row], [je58]]:Table12[[#This Row], [je61]])</f>
        <v>0</v>
      </c>
      <c r="BP24" s="591">
        <v>0</v>
      </c>
      <c r="BQ24" s="591">
        <v>0</v>
      </c>
      <c r="BR24" s="591">
        <v>0</v>
      </c>
      <c r="BS24" s="591">
        <v>0</v>
      </c>
      <c r="BT24" s="585">
        <f>SUM(Table12[[#This Row], [je63]]:Table12[[#This Row], [je74]])</f>
        <v>0</v>
      </c>
      <c r="BU24" s="591">
        <v>0</v>
      </c>
      <c r="BV24" s="591">
        <v>0</v>
      </c>
      <c r="BW24" s="591">
        <v>0</v>
      </c>
      <c r="BX24" s="591">
        <v>0</v>
      </c>
      <c r="BY24" s="591">
        <v>0</v>
      </c>
      <c r="BZ24" s="591">
        <v>0</v>
      </c>
      <c r="CA24" s="591">
        <v>0</v>
      </c>
      <c r="CB24" s="591">
        <v>0</v>
      </c>
      <c r="CC24" s="591">
        <v>0</v>
      </c>
      <c r="CD24" s="591">
        <v>0</v>
      </c>
      <c r="CE24" s="591">
        <v>0</v>
      </c>
      <c r="CF24" s="591">
        <v>0</v>
      </c>
      <c r="CG24" s="585">
        <f>SUM(Table12[[#This Row], [je76]]:Table12[[#This Row], [je91]])</f>
        <v>0</v>
      </c>
      <c r="CH24" s="591">
        <v>0</v>
      </c>
      <c r="CI24" s="591">
        <v>0</v>
      </c>
      <c r="CJ24" s="591">
        <v>0</v>
      </c>
      <c r="CK24" s="591">
        <v>0</v>
      </c>
      <c r="CL24" s="591">
        <v>0</v>
      </c>
      <c r="CM24" s="591">
        <v>0</v>
      </c>
      <c r="CN24" s="591">
        <v>0</v>
      </c>
      <c r="CO24" s="591">
        <v>0</v>
      </c>
      <c r="CP24" s="591">
        <v>0</v>
      </c>
      <c r="CQ24" s="591">
        <v>0</v>
      </c>
      <c r="CR24" s="591">
        <v>0</v>
      </c>
      <c r="CS24" s="591">
        <v>0</v>
      </c>
      <c r="CT24" s="591">
        <v>0</v>
      </c>
      <c r="CU24" s="591">
        <v>0</v>
      </c>
      <c r="CV24" s="591">
        <v>0</v>
      </c>
      <c r="CW24" s="591">
        <v>0</v>
      </c>
      <c r="CX24" s="585">
        <f>SUM(Table12[[#This Row], [je93]]:Table12[[#This Row], [je94]])</f>
        <v>0</v>
      </c>
      <c r="CY24" s="591">
        <v>0</v>
      </c>
      <c r="CZ24" s="591">
        <v>0</v>
      </c>
      <c r="DA24" s="585">
        <f>SUM(Table12[[#This Row], [je96]]:Table12[[#This Row], [je100]])</f>
        <v>0</v>
      </c>
      <c r="DB24" s="591">
        <v>0</v>
      </c>
      <c r="DC24" s="591">
        <v>0</v>
      </c>
      <c r="DD24" s="591">
        <v>0</v>
      </c>
      <c r="DE24" s="591">
        <v>0</v>
      </c>
      <c r="DF24" s="591">
        <v>0</v>
      </c>
      <c r="DG24" s="585">
        <f>SUM(Table12[[#This Row], [je102]]:Table12[[#This Row], [je104]])</f>
        <v>0</v>
      </c>
      <c r="DH24" s="591">
        <v>0</v>
      </c>
      <c r="DI24" s="591">
        <v>0</v>
      </c>
      <c r="DJ24" s="591">
        <v>0</v>
      </c>
      <c r="DK24" s="585">
        <f>SUM(Table12[[#This Row], [je106]]:Table12[[#This Row], [je110]])</f>
        <v>0</v>
      </c>
      <c r="DL24" s="591">
        <v>0</v>
      </c>
      <c r="DM24" s="591">
        <v>0</v>
      </c>
      <c r="DN24" s="591">
        <v>0</v>
      </c>
      <c r="DO24" s="591">
        <v>0</v>
      </c>
      <c r="DP24" s="593">
        <v>0</v>
      </c>
    </row>
    <row customHeight="1" ht="22.5">
      <c r="A25" s="588" t="s">
        <v>308</v>
      </c>
      <c r="B25" s="590"/>
      <c r="C25" s="590"/>
      <c r="D25" s="648" t="s">
        <v>600</v>
      </c>
      <c r="E25" s="648" t="s">
        <v>601</v>
      </c>
      <c r="F25" s="648" t="s">
        <v>502</v>
      </c>
      <c r="G25" s="648" t="s">
        <v>574</v>
      </c>
      <c r="H25" s="648" t="s">
        <v>575</v>
      </c>
      <c r="I25" s="648" t="s">
        <v>505</v>
      </c>
      <c r="J25" s="648" t="s">
        <v>22</v>
      </c>
      <c r="K25" s="585">
        <f>Table12[[#This Row], [je2]]+Table12[[#This Row], [je16]]+Table12[[#This Row], [je44]]+Table12[[#This Row], [je57]]+Table12[[#This Row], [je62]]+Table12[[#This Row], [je75]]+Table12[[#This Row], [je92]]+Table12[[#This Row], [je95]]+Table12[[#This Row], [je101]]+Table12[[#This Row], [je105]]</f>
        <v>182100</v>
      </c>
      <c r="L25" s="585">
        <f>SUM(Table12[[#This Row], [je3]]:Table12[[#This Row], [je15]])</f>
        <v>0</v>
      </c>
      <c r="M25" s="591">
        <v>0</v>
      </c>
      <c r="N25" s="591">
        <v>0</v>
      </c>
      <c r="O25" s="591">
        <v>0</v>
      </c>
      <c r="P25" s="591">
        <v>0</v>
      </c>
      <c r="Q25" s="591">
        <v>0</v>
      </c>
      <c r="R25" s="591">
        <v>0</v>
      </c>
      <c r="S25" s="591">
        <v>0</v>
      </c>
      <c r="T25" s="591">
        <v>0</v>
      </c>
      <c r="U25" s="591">
        <v>0</v>
      </c>
      <c r="V25" s="591">
        <v>0</v>
      </c>
      <c r="W25" s="591">
        <v>0</v>
      </c>
      <c r="X25" s="591">
        <v>0</v>
      </c>
      <c r="Y25" s="591">
        <v>0</v>
      </c>
      <c r="Z25" s="585">
        <f>SUM(Table12[[#This Row], [je17]]:Table12[[#This Row], [je43]])</f>
        <v>0</v>
      </c>
      <c r="AA25" s="591">
        <v>0</v>
      </c>
      <c r="AB25" s="591">
        <v>0</v>
      </c>
      <c r="AC25" s="591">
        <v>0</v>
      </c>
      <c r="AD25" s="591">
        <v>0</v>
      </c>
      <c r="AE25" s="591">
        <v>0</v>
      </c>
      <c r="AF25" s="591">
        <v>0</v>
      </c>
      <c r="AG25" s="591">
        <v>0</v>
      </c>
      <c r="AH25" s="591">
        <v>0</v>
      </c>
      <c r="AI25" s="591">
        <v>0</v>
      </c>
      <c r="AJ25" s="591">
        <v>0</v>
      </c>
      <c r="AK25" s="591">
        <v>0</v>
      </c>
      <c r="AL25" s="591">
        <v>0</v>
      </c>
      <c r="AM25" s="591">
        <v>0</v>
      </c>
      <c r="AN25" s="591">
        <v>0</v>
      </c>
      <c r="AO25" s="591">
        <v>0</v>
      </c>
      <c r="AP25" s="591">
        <v>0</v>
      </c>
      <c r="AQ25" s="591">
        <v>0</v>
      </c>
      <c r="AR25" s="591">
        <v>0</v>
      </c>
      <c r="AS25" s="591">
        <v>0</v>
      </c>
      <c r="AT25" s="591">
        <v>0</v>
      </c>
      <c r="AU25" s="591">
        <v>0</v>
      </c>
      <c r="AV25" s="591">
        <v>0</v>
      </c>
      <c r="AW25" s="591">
        <v>0</v>
      </c>
      <c r="AX25" s="591">
        <v>0</v>
      </c>
      <c r="AY25" s="591">
        <v>0</v>
      </c>
      <c r="AZ25" s="591">
        <v>0</v>
      </c>
      <c r="BA25" s="591">
        <v>0</v>
      </c>
      <c r="BB25" s="585">
        <f>SUM(Table12[[#This Row], [je45]]:Table12[[#This Row], [je56]])</f>
        <v>0</v>
      </c>
      <c r="BC25" s="591">
        <v>0</v>
      </c>
      <c r="BD25" s="591">
        <v>0</v>
      </c>
      <c r="BE25" s="591">
        <v>0</v>
      </c>
      <c r="BF25" s="591">
        <v>0</v>
      </c>
      <c r="BG25" s="591">
        <v>0</v>
      </c>
      <c r="BH25" s="591">
        <v>0</v>
      </c>
      <c r="BI25" s="591">
        <v>0</v>
      </c>
      <c r="BJ25" s="591">
        <v>0</v>
      </c>
      <c r="BK25" s="591">
        <v>0</v>
      </c>
      <c r="BL25" s="591">
        <v>0</v>
      </c>
      <c r="BM25" s="591">
        <v>0</v>
      </c>
      <c r="BN25" s="591">
        <v>0</v>
      </c>
      <c r="BO25" s="585">
        <f>SUM(Table12[[#This Row], [je58]]:Table12[[#This Row], [je61]])</f>
        <v>0</v>
      </c>
      <c r="BP25" s="591">
        <v>0</v>
      </c>
      <c r="BQ25" s="591">
        <v>0</v>
      </c>
      <c r="BR25" s="591">
        <v>0</v>
      </c>
      <c r="BS25" s="591">
        <v>0</v>
      </c>
      <c r="BT25" s="585">
        <f>SUM(Table12[[#This Row], [je63]]:Table12[[#This Row], [je74]])</f>
        <v>0</v>
      </c>
      <c r="BU25" s="591">
        <v>0</v>
      </c>
      <c r="BV25" s="591">
        <v>0</v>
      </c>
      <c r="BW25" s="591">
        <v>0</v>
      </c>
      <c r="BX25" s="591">
        <v>0</v>
      </c>
      <c r="BY25" s="591">
        <v>0</v>
      </c>
      <c r="BZ25" s="591">
        <v>0</v>
      </c>
      <c r="CA25" s="591">
        <v>0</v>
      </c>
      <c r="CB25" s="591">
        <v>0</v>
      </c>
      <c r="CC25" s="591">
        <v>0</v>
      </c>
      <c r="CD25" s="591">
        <v>0</v>
      </c>
      <c r="CE25" s="591">
        <v>0</v>
      </c>
      <c r="CF25" s="591">
        <v>0</v>
      </c>
      <c r="CG25" s="585">
        <f>SUM(Table12[[#This Row], [je76]]:Table12[[#This Row], [je91]])</f>
        <v>182100</v>
      </c>
      <c r="CH25" s="591">
        <v>0</v>
      </c>
      <c r="CI25" s="591">
        <v>0</v>
      </c>
      <c r="CJ25" s="591">
        <v>0</v>
      </c>
      <c r="CK25" s="591">
        <v>182100</v>
      </c>
      <c r="CL25" s="591">
        <v>0</v>
      </c>
      <c r="CM25" s="591">
        <v>0</v>
      </c>
      <c r="CN25" s="591">
        <v>0</v>
      </c>
      <c r="CO25" s="591">
        <v>0</v>
      </c>
      <c r="CP25" s="591">
        <v>0</v>
      </c>
      <c r="CQ25" s="591">
        <v>0</v>
      </c>
      <c r="CR25" s="591">
        <v>0</v>
      </c>
      <c r="CS25" s="591">
        <v>0</v>
      </c>
      <c r="CT25" s="591">
        <v>0</v>
      </c>
      <c r="CU25" s="591">
        <v>0</v>
      </c>
      <c r="CV25" s="591">
        <v>0</v>
      </c>
      <c r="CW25" s="591">
        <v>0</v>
      </c>
      <c r="CX25" s="585">
        <f>SUM(Table12[[#This Row], [je93]]:Table12[[#This Row], [je94]])</f>
        <v>0</v>
      </c>
      <c r="CY25" s="591">
        <v>0</v>
      </c>
      <c r="CZ25" s="591">
        <v>0</v>
      </c>
      <c r="DA25" s="585">
        <f>SUM(Table12[[#This Row], [je96]]:Table12[[#This Row], [je100]])</f>
        <v>0</v>
      </c>
      <c r="DB25" s="591">
        <v>0</v>
      </c>
      <c r="DC25" s="591">
        <v>0</v>
      </c>
      <c r="DD25" s="591">
        <v>0</v>
      </c>
      <c r="DE25" s="591">
        <v>0</v>
      </c>
      <c r="DF25" s="591">
        <v>0</v>
      </c>
      <c r="DG25" s="585">
        <f>SUM(Table12[[#This Row], [je102]]:Table12[[#This Row], [je104]])</f>
        <v>0</v>
      </c>
      <c r="DH25" s="591">
        <v>0</v>
      </c>
      <c r="DI25" s="591">
        <v>0</v>
      </c>
      <c r="DJ25" s="591">
        <v>0</v>
      </c>
      <c r="DK25" s="585">
        <f>SUM(Table12[[#This Row], [je106]]:Table12[[#This Row], [je110]])</f>
        <v>0</v>
      </c>
      <c r="DL25" s="591">
        <v>0</v>
      </c>
      <c r="DM25" s="591">
        <v>0</v>
      </c>
      <c r="DN25" s="591">
        <v>0</v>
      </c>
      <c r="DO25" s="591">
        <v>0</v>
      </c>
      <c r="DP25" s="593">
        <v>0</v>
      </c>
    </row>
    <row customHeight="1" ht="22.5">
      <c r="A26" s="582" t="s">
        <v>322</v>
      </c>
      <c r="B26" s="584"/>
      <c r="C26" s="584"/>
      <c r="D26" s="646" t="s">
        <v>323</v>
      </c>
      <c r="E26" s="646"/>
      <c r="F26" s="646" t="s">
        <v>22</v>
      </c>
      <c r="G26" s="646"/>
      <c r="H26" s="646"/>
      <c r="I26" s="646" t="s">
        <v>22</v>
      </c>
      <c r="J26" s="646" t="s">
        <v>22</v>
      </c>
      <c r="K26" s="585">
        <f>Table12[[#This Row], [je2]]+Table12[[#This Row], [je16]]+Table12[[#This Row], [je44]]+Table12[[#This Row], [je57]]+Table12[[#This Row], [je62]]+Table12[[#This Row], [je75]]+Table12[[#This Row], [je92]]+Table12[[#This Row], [je95]]+Table12[[#This Row], [je101]]+Table12[[#This Row], [je105]]</f>
        <v>10621328.53</v>
      </c>
      <c r="L26" s="585">
        <f>SUM(Table12[[#This Row], [je3]]:Table12[[#This Row], [je15]])</f>
        <v>0</v>
      </c>
      <c r="M26" s="586">
        <f>M27</f>
        <v>0</v>
      </c>
      <c r="N26" s="586">
        <f>N27</f>
        <v>0</v>
      </c>
      <c r="O26" s="586">
        <f>O27</f>
        <v>0</v>
      </c>
      <c r="P26" s="586">
        <f>P27</f>
        <v>0</v>
      </c>
      <c r="Q26" s="586">
        <f>Q27</f>
        <v>0</v>
      </c>
      <c r="R26" s="586">
        <f>R27</f>
        <v>0</v>
      </c>
      <c r="S26" s="586">
        <f>S27</f>
        <v>0</v>
      </c>
      <c r="T26" s="586">
        <f>T27</f>
        <v>0</v>
      </c>
      <c r="U26" s="586">
        <f>U27</f>
        <v>0</v>
      </c>
      <c r="V26" s="586">
        <f>V27</f>
        <v>0</v>
      </c>
      <c r="W26" s="586">
        <f>W27</f>
        <v>0</v>
      </c>
      <c r="X26" s="586">
        <f>X27</f>
        <v>0</v>
      </c>
      <c r="Y26" s="586">
        <f>Y27</f>
        <v>0</v>
      </c>
      <c r="Z26" s="585">
        <f>SUM(Table12[[#This Row], [je17]]:Table12[[#This Row], [je43]])</f>
        <v>0</v>
      </c>
      <c r="AA26" s="586">
        <f>AA27</f>
        <v>0</v>
      </c>
      <c r="AB26" s="586">
        <f>AB27</f>
        <v>0</v>
      </c>
      <c r="AC26" s="586">
        <f>AC27</f>
        <v>0</v>
      </c>
      <c r="AD26" s="586">
        <f>AD27</f>
        <v>0</v>
      </c>
      <c r="AE26" s="586">
        <f>AE27</f>
        <v>0</v>
      </c>
      <c r="AF26" s="586">
        <f>AF27</f>
        <v>0</v>
      </c>
      <c r="AG26" s="586">
        <f>AG27</f>
        <v>0</v>
      </c>
      <c r="AH26" s="586">
        <f>AH27</f>
        <v>0</v>
      </c>
      <c r="AI26" s="586">
        <f>AI27</f>
        <v>0</v>
      </c>
      <c r="AJ26" s="586">
        <f>AJ27</f>
        <v>0</v>
      </c>
      <c r="AK26" s="586">
        <f>AK27</f>
        <v>0</v>
      </c>
      <c r="AL26" s="586">
        <f>AL27</f>
        <v>0</v>
      </c>
      <c r="AM26" s="586">
        <f>AM27</f>
        <v>0</v>
      </c>
      <c r="AN26" s="586">
        <f>AN27</f>
        <v>0</v>
      </c>
      <c r="AO26" s="586">
        <f>AO27</f>
        <v>0</v>
      </c>
      <c r="AP26" s="586">
        <f>AP27</f>
        <v>0</v>
      </c>
      <c r="AQ26" s="586">
        <f>AQ27</f>
        <v>0</v>
      </c>
      <c r="AR26" s="586">
        <f>AR27</f>
        <v>0</v>
      </c>
      <c r="AS26" s="586">
        <f>AS27</f>
        <v>0</v>
      </c>
      <c r="AT26" s="586">
        <f>AT27</f>
        <v>0</v>
      </c>
      <c r="AU26" s="586">
        <f>AU27</f>
        <v>0</v>
      </c>
      <c r="AV26" s="586">
        <f>AV27</f>
        <v>0</v>
      </c>
      <c r="AW26" s="586">
        <f>AW27</f>
        <v>0</v>
      </c>
      <c r="AX26" s="586">
        <f>AX27</f>
        <v>0</v>
      </c>
      <c r="AY26" s="586">
        <f>AY27</f>
        <v>0</v>
      </c>
      <c r="AZ26" s="586">
        <f>AZ27</f>
        <v>0</v>
      </c>
      <c r="BA26" s="586">
        <f>BA27</f>
        <v>0</v>
      </c>
      <c r="BB26" s="585">
        <f>SUM(Table12[[#This Row], [je45]]:Table12[[#This Row], [je56]])</f>
        <v>0</v>
      </c>
      <c r="BC26" s="586">
        <f>BC27</f>
        <v>0</v>
      </c>
      <c r="BD26" s="586">
        <f>BD27</f>
        <v>0</v>
      </c>
      <c r="BE26" s="586">
        <f>BE27</f>
        <v>0</v>
      </c>
      <c r="BF26" s="586">
        <f>BF27</f>
        <v>0</v>
      </c>
      <c r="BG26" s="586">
        <f>BG27</f>
        <v>0</v>
      </c>
      <c r="BH26" s="586">
        <f>BH27</f>
        <v>0</v>
      </c>
      <c r="BI26" s="586">
        <f>BI27</f>
        <v>0</v>
      </c>
      <c r="BJ26" s="586">
        <f>BJ27</f>
        <v>0</v>
      </c>
      <c r="BK26" s="586">
        <f>BK27</f>
        <v>0</v>
      </c>
      <c r="BL26" s="586">
        <f>BL27</f>
        <v>0</v>
      </c>
      <c r="BM26" s="586">
        <f>BM27</f>
        <v>0</v>
      </c>
      <c r="BN26" s="586">
        <f>BN27</f>
        <v>0</v>
      </c>
      <c r="BO26" s="585">
        <f>SUM(Table12[[#This Row], [je58]]:Table12[[#This Row], [je61]])</f>
        <v>0</v>
      </c>
      <c r="BP26" s="586">
        <f>BP27</f>
        <v>0</v>
      </c>
      <c r="BQ26" s="586">
        <f>BQ27</f>
        <v>0</v>
      </c>
      <c r="BR26" s="586">
        <f>BR27</f>
        <v>0</v>
      </c>
      <c r="BS26" s="586">
        <f>BS27</f>
        <v>0</v>
      </c>
      <c r="BT26" s="585">
        <f>SUM(Table12[[#This Row], [je63]]:Table12[[#This Row], [je74]])</f>
        <v>0</v>
      </c>
      <c r="BU26" s="586">
        <f>BU27</f>
        <v>0</v>
      </c>
      <c r="BV26" s="586">
        <f>BV27</f>
        <v>0</v>
      </c>
      <c r="BW26" s="586">
        <f>BW27</f>
        <v>0</v>
      </c>
      <c r="BX26" s="586">
        <f>BX27</f>
        <v>0</v>
      </c>
      <c r="BY26" s="586">
        <f>BY27</f>
        <v>0</v>
      </c>
      <c r="BZ26" s="586">
        <f>BZ27</f>
        <v>0</v>
      </c>
      <c r="CA26" s="586">
        <f>CA27</f>
        <v>0</v>
      </c>
      <c r="CB26" s="586">
        <f>CB27</f>
        <v>0</v>
      </c>
      <c r="CC26" s="586">
        <f>CC27</f>
        <v>0</v>
      </c>
      <c r="CD26" s="586">
        <f>CD27</f>
        <v>0</v>
      </c>
      <c r="CE26" s="586">
        <f>CE27</f>
        <v>0</v>
      </c>
      <c r="CF26" s="586">
        <f>CF27</f>
        <v>0</v>
      </c>
      <c r="CG26" s="585">
        <f>SUM(Table12[[#This Row], [je76]]:Table12[[#This Row], [je91]])</f>
        <v>10621328.53</v>
      </c>
      <c r="CH26" s="586">
        <f>CH27</f>
        <v>0</v>
      </c>
      <c r="CI26" s="586">
        <f>CI27</f>
        <v>0</v>
      </c>
      <c r="CJ26" s="586">
        <f>CJ27</f>
        <v>0</v>
      </c>
      <c r="CK26" s="586">
        <f>CK27</f>
        <v>10621328.53</v>
      </c>
      <c r="CL26" s="586">
        <f>CL27</f>
        <v>0</v>
      </c>
      <c r="CM26" s="586">
        <f>CM27</f>
        <v>0</v>
      </c>
      <c r="CN26" s="586">
        <f>CN27</f>
        <v>0</v>
      </c>
      <c r="CO26" s="586">
        <f>CO27</f>
        <v>0</v>
      </c>
      <c r="CP26" s="586">
        <f>CP27</f>
        <v>0</v>
      </c>
      <c r="CQ26" s="586">
        <f>CQ27</f>
        <v>0</v>
      </c>
      <c r="CR26" s="586">
        <f>CR27</f>
        <v>0</v>
      </c>
      <c r="CS26" s="586">
        <f>CS27</f>
        <v>0</v>
      </c>
      <c r="CT26" s="586">
        <f>CT27</f>
        <v>0</v>
      </c>
      <c r="CU26" s="586">
        <f>CU27</f>
        <v>0</v>
      </c>
      <c r="CV26" s="586">
        <f>CV27</f>
        <v>0</v>
      </c>
      <c r="CW26" s="586">
        <f>CW27</f>
        <v>0</v>
      </c>
      <c r="CX26" s="585">
        <f>SUM(Table12[[#This Row], [je93]]:Table12[[#This Row], [je94]])</f>
        <v>0</v>
      </c>
      <c r="CY26" s="586">
        <f>CY27</f>
        <v>0</v>
      </c>
      <c r="CZ26" s="586">
        <f>CZ27</f>
        <v>0</v>
      </c>
      <c r="DA26" s="585">
        <f>SUM(Table12[[#This Row], [je96]]:Table12[[#This Row], [je100]])</f>
        <v>0</v>
      </c>
      <c r="DB26" s="586">
        <f>DB27</f>
        <v>0</v>
      </c>
      <c r="DC26" s="586">
        <f>DC27</f>
        <v>0</v>
      </c>
      <c r="DD26" s="586">
        <f>DD27</f>
        <v>0</v>
      </c>
      <c r="DE26" s="586">
        <f>DE27</f>
        <v>0</v>
      </c>
      <c r="DF26" s="586">
        <f>DF27</f>
        <v>0</v>
      </c>
      <c r="DG26" s="585">
        <f>SUM(Table12[[#This Row], [je102]]:Table12[[#This Row], [je104]])</f>
        <v>0</v>
      </c>
      <c r="DH26" s="586">
        <f>DH27</f>
        <v>0</v>
      </c>
      <c r="DI26" s="586">
        <f>DI27</f>
        <v>0</v>
      </c>
      <c r="DJ26" s="586">
        <f>DJ27</f>
        <v>0</v>
      </c>
      <c r="DK26" s="585">
        <f>SUM(Table12[[#This Row], [je106]]:Table12[[#This Row], [je110]])</f>
        <v>0</v>
      </c>
      <c r="DL26" s="586">
        <f>DL27</f>
        <v>0</v>
      </c>
      <c r="DM26" s="586">
        <f>DM27</f>
        <v>0</v>
      </c>
      <c r="DN26" s="586">
        <f>DN27</f>
        <v>0</v>
      </c>
      <c r="DO26" s="586">
        <f>DO27</f>
        <v>0</v>
      </c>
      <c r="DP26" s="587">
        <f>DP27</f>
        <v>0</v>
      </c>
    </row>
    <row customHeight="1" ht="22.5">
      <c r="A27" s="582" t="s">
        <v>324</v>
      </c>
      <c r="B27" s="584"/>
      <c r="C27" s="584"/>
      <c r="D27" s="646" t="s">
        <v>325</v>
      </c>
      <c r="E27" s="646"/>
      <c r="F27" s="646" t="s">
        <v>22</v>
      </c>
      <c r="G27" s="646"/>
      <c r="H27" s="646"/>
      <c r="I27" s="646" t="s">
        <v>22</v>
      </c>
      <c r="J27" s="646" t="s">
        <v>22</v>
      </c>
      <c r="K27" s="585">
        <f>Table12[[#This Row], [je2]]+Table12[[#This Row], [je16]]+Table12[[#This Row], [je44]]+Table12[[#This Row], [je57]]+Table12[[#This Row], [je62]]+Table12[[#This Row], [je75]]+Table12[[#This Row], [je92]]+Table12[[#This Row], [je95]]+Table12[[#This Row], [je101]]+Table12[[#This Row], [je105]]</f>
        <v>10621328.53</v>
      </c>
      <c r="L27" s="585">
        <f>SUM(Table12[[#This Row], [je3]]:Table12[[#This Row], [je15]])</f>
        <v>0</v>
      </c>
      <c r="M27" s="586">
        <f>M28</f>
        <v>0</v>
      </c>
      <c r="N27" s="586">
        <f>N28</f>
        <v>0</v>
      </c>
      <c r="O27" s="586">
        <f>O28</f>
        <v>0</v>
      </c>
      <c r="P27" s="586">
        <f>P28</f>
        <v>0</v>
      </c>
      <c r="Q27" s="586">
        <f>Q28</f>
        <v>0</v>
      </c>
      <c r="R27" s="586">
        <f>R28</f>
        <v>0</v>
      </c>
      <c r="S27" s="586">
        <f>S28</f>
        <v>0</v>
      </c>
      <c r="T27" s="586">
        <f>T28</f>
        <v>0</v>
      </c>
      <c r="U27" s="586">
        <f>U28</f>
        <v>0</v>
      </c>
      <c r="V27" s="586">
        <f>V28</f>
        <v>0</v>
      </c>
      <c r="W27" s="586">
        <f>W28</f>
        <v>0</v>
      </c>
      <c r="X27" s="586">
        <f>X28</f>
        <v>0</v>
      </c>
      <c r="Y27" s="586">
        <f>Y28</f>
        <v>0</v>
      </c>
      <c r="Z27" s="585">
        <f>SUM(Table12[[#This Row], [je17]]:Table12[[#This Row], [je43]])</f>
        <v>0</v>
      </c>
      <c r="AA27" s="586">
        <f>AA28</f>
        <v>0</v>
      </c>
      <c r="AB27" s="586">
        <f>AB28</f>
        <v>0</v>
      </c>
      <c r="AC27" s="586">
        <f>AC28</f>
        <v>0</v>
      </c>
      <c r="AD27" s="586">
        <f>AD28</f>
        <v>0</v>
      </c>
      <c r="AE27" s="586">
        <f>AE28</f>
        <v>0</v>
      </c>
      <c r="AF27" s="586">
        <f>AF28</f>
        <v>0</v>
      </c>
      <c r="AG27" s="586">
        <f>AG28</f>
        <v>0</v>
      </c>
      <c r="AH27" s="586">
        <f>AH28</f>
        <v>0</v>
      </c>
      <c r="AI27" s="586">
        <f>AI28</f>
        <v>0</v>
      </c>
      <c r="AJ27" s="586">
        <f>AJ28</f>
        <v>0</v>
      </c>
      <c r="AK27" s="586">
        <f>AK28</f>
        <v>0</v>
      </c>
      <c r="AL27" s="586">
        <f>AL28</f>
        <v>0</v>
      </c>
      <c r="AM27" s="586">
        <f>AM28</f>
        <v>0</v>
      </c>
      <c r="AN27" s="586">
        <f>AN28</f>
        <v>0</v>
      </c>
      <c r="AO27" s="586">
        <f>AO28</f>
        <v>0</v>
      </c>
      <c r="AP27" s="586">
        <f>AP28</f>
        <v>0</v>
      </c>
      <c r="AQ27" s="586">
        <f>AQ28</f>
        <v>0</v>
      </c>
      <c r="AR27" s="586">
        <f>AR28</f>
        <v>0</v>
      </c>
      <c r="AS27" s="586">
        <f>AS28</f>
        <v>0</v>
      </c>
      <c r="AT27" s="586">
        <f>AT28</f>
        <v>0</v>
      </c>
      <c r="AU27" s="586">
        <f>AU28</f>
        <v>0</v>
      </c>
      <c r="AV27" s="586">
        <f>AV28</f>
        <v>0</v>
      </c>
      <c r="AW27" s="586">
        <f>AW28</f>
        <v>0</v>
      </c>
      <c r="AX27" s="586">
        <f>AX28</f>
        <v>0</v>
      </c>
      <c r="AY27" s="586">
        <f>AY28</f>
        <v>0</v>
      </c>
      <c r="AZ27" s="586">
        <f>AZ28</f>
        <v>0</v>
      </c>
      <c r="BA27" s="586">
        <f>BA28</f>
        <v>0</v>
      </c>
      <c r="BB27" s="585">
        <f>SUM(Table12[[#This Row], [je45]]:Table12[[#This Row], [je56]])</f>
        <v>0</v>
      </c>
      <c r="BC27" s="586">
        <f>BC28</f>
        <v>0</v>
      </c>
      <c r="BD27" s="586">
        <f>BD28</f>
        <v>0</v>
      </c>
      <c r="BE27" s="586">
        <f>BE28</f>
        <v>0</v>
      </c>
      <c r="BF27" s="586">
        <f>BF28</f>
        <v>0</v>
      </c>
      <c r="BG27" s="586">
        <f>BG28</f>
        <v>0</v>
      </c>
      <c r="BH27" s="586">
        <f>BH28</f>
        <v>0</v>
      </c>
      <c r="BI27" s="586">
        <f>BI28</f>
        <v>0</v>
      </c>
      <c r="BJ27" s="586">
        <f>BJ28</f>
        <v>0</v>
      </c>
      <c r="BK27" s="586">
        <f>BK28</f>
        <v>0</v>
      </c>
      <c r="BL27" s="586">
        <f>BL28</f>
        <v>0</v>
      </c>
      <c r="BM27" s="586">
        <f>BM28</f>
        <v>0</v>
      </c>
      <c r="BN27" s="586">
        <f>BN28</f>
        <v>0</v>
      </c>
      <c r="BO27" s="585">
        <f>SUM(Table12[[#This Row], [je58]]:Table12[[#This Row], [je61]])</f>
        <v>0</v>
      </c>
      <c r="BP27" s="586">
        <f>BP28</f>
        <v>0</v>
      </c>
      <c r="BQ27" s="586">
        <f>BQ28</f>
        <v>0</v>
      </c>
      <c r="BR27" s="586">
        <f>BR28</f>
        <v>0</v>
      </c>
      <c r="BS27" s="586">
        <f>BS28</f>
        <v>0</v>
      </c>
      <c r="BT27" s="585">
        <f>SUM(Table12[[#This Row], [je63]]:Table12[[#This Row], [je74]])</f>
        <v>0</v>
      </c>
      <c r="BU27" s="586">
        <f>BU28</f>
        <v>0</v>
      </c>
      <c r="BV27" s="586">
        <f>BV28</f>
        <v>0</v>
      </c>
      <c r="BW27" s="586">
        <f>BW28</f>
        <v>0</v>
      </c>
      <c r="BX27" s="586">
        <f>BX28</f>
        <v>0</v>
      </c>
      <c r="BY27" s="586">
        <f>BY28</f>
        <v>0</v>
      </c>
      <c r="BZ27" s="586">
        <f>BZ28</f>
        <v>0</v>
      </c>
      <c r="CA27" s="586">
        <f>CA28</f>
        <v>0</v>
      </c>
      <c r="CB27" s="586">
        <f>CB28</f>
        <v>0</v>
      </c>
      <c r="CC27" s="586">
        <f>CC28</f>
        <v>0</v>
      </c>
      <c r="CD27" s="586">
        <f>CD28</f>
        <v>0</v>
      </c>
      <c r="CE27" s="586">
        <f>CE28</f>
        <v>0</v>
      </c>
      <c r="CF27" s="586">
        <f>CF28</f>
        <v>0</v>
      </c>
      <c r="CG27" s="585">
        <f>SUM(Table12[[#This Row], [je76]]:Table12[[#This Row], [je91]])</f>
        <v>10621328.53</v>
      </c>
      <c r="CH27" s="586">
        <f>CH28</f>
        <v>0</v>
      </c>
      <c r="CI27" s="586">
        <f>CI28</f>
        <v>0</v>
      </c>
      <c r="CJ27" s="586">
        <f>CJ28</f>
        <v>0</v>
      </c>
      <c r="CK27" s="586">
        <f>CK28</f>
        <v>10621328.53</v>
      </c>
      <c r="CL27" s="586">
        <f>CL28</f>
        <v>0</v>
      </c>
      <c r="CM27" s="586">
        <f>CM28</f>
        <v>0</v>
      </c>
      <c r="CN27" s="586">
        <f>CN28</f>
        <v>0</v>
      </c>
      <c r="CO27" s="586">
        <f>CO28</f>
        <v>0</v>
      </c>
      <c r="CP27" s="586">
        <f>CP28</f>
        <v>0</v>
      </c>
      <c r="CQ27" s="586">
        <f>CQ28</f>
        <v>0</v>
      </c>
      <c r="CR27" s="586">
        <f>CR28</f>
        <v>0</v>
      </c>
      <c r="CS27" s="586">
        <f>CS28</f>
        <v>0</v>
      </c>
      <c r="CT27" s="586">
        <f>CT28</f>
        <v>0</v>
      </c>
      <c r="CU27" s="586">
        <f>CU28</f>
        <v>0</v>
      </c>
      <c r="CV27" s="586">
        <f>CV28</f>
        <v>0</v>
      </c>
      <c r="CW27" s="586">
        <f>CW28</f>
        <v>0</v>
      </c>
      <c r="CX27" s="585">
        <f>SUM(Table12[[#This Row], [je93]]:Table12[[#This Row], [je94]])</f>
        <v>0</v>
      </c>
      <c r="CY27" s="586">
        <f>CY28</f>
        <v>0</v>
      </c>
      <c r="CZ27" s="586">
        <f>CZ28</f>
        <v>0</v>
      </c>
      <c r="DA27" s="585">
        <f>SUM(Table12[[#This Row], [je96]]:Table12[[#This Row], [je100]])</f>
        <v>0</v>
      </c>
      <c r="DB27" s="586">
        <f>DB28</f>
        <v>0</v>
      </c>
      <c r="DC27" s="586">
        <f>DC28</f>
        <v>0</v>
      </c>
      <c r="DD27" s="586">
        <f>DD28</f>
        <v>0</v>
      </c>
      <c r="DE27" s="586">
        <f>DE28</f>
        <v>0</v>
      </c>
      <c r="DF27" s="586">
        <f>DF28</f>
        <v>0</v>
      </c>
      <c r="DG27" s="585">
        <f>SUM(Table12[[#This Row], [je102]]:Table12[[#This Row], [je104]])</f>
        <v>0</v>
      </c>
      <c r="DH27" s="586">
        <f>DH28</f>
        <v>0</v>
      </c>
      <c r="DI27" s="586">
        <f>DI28</f>
        <v>0</v>
      </c>
      <c r="DJ27" s="586">
        <f>DJ28</f>
        <v>0</v>
      </c>
      <c r="DK27" s="585">
        <f>SUM(Table12[[#This Row], [je106]]:Table12[[#This Row], [je110]])</f>
        <v>0</v>
      </c>
      <c r="DL27" s="586">
        <f>DL28</f>
        <v>0</v>
      </c>
      <c r="DM27" s="586">
        <f>DM28</f>
        <v>0</v>
      </c>
      <c r="DN27" s="586">
        <f>DN28</f>
        <v>0</v>
      </c>
      <c r="DO27" s="586">
        <f>DO28</f>
        <v>0</v>
      </c>
      <c r="DP27" s="587">
        <f>DP28</f>
        <v>0</v>
      </c>
    </row>
    <row customHeight="1" ht="22.5">
      <c r="A28" s="582" t="s">
        <v>326</v>
      </c>
      <c r="B28" s="584"/>
      <c r="C28" s="584"/>
      <c r="D28" s="646" t="s">
        <v>327</v>
      </c>
      <c r="E28" s="646"/>
      <c r="F28" s="646" t="s">
        <v>22</v>
      </c>
      <c r="G28" s="646"/>
      <c r="H28" s="646"/>
      <c r="I28" s="646" t="s">
        <v>22</v>
      </c>
      <c r="J28" s="646" t="s">
        <v>22</v>
      </c>
      <c r="K28" s="585">
        <f>Table12[[#This Row], [je2]]+Table12[[#This Row], [je16]]+Table12[[#This Row], [je44]]+Table12[[#This Row], [je57]]+Table12[[#This Row], [je62]]+Table12[[#This Row], [je75]]+Table12[[#This Row], [je92]]+Table12[[#This Row], [je95]]+Table12[[#This Row], [je101]]+Table12[[#This Row], [je105]]</f>
        <v>10621328.53</v>
      </c>
      <c r="L28" s="585">
        <f>SUM(Table12[[#This Row], [je3]]:Table12[[#This Row], [je15]])</f>
        <v>0</v>
      </c>
      <c r="M28" s="586">
        <f>M29+M30</f>
        <v>0</v>
      </c>
      <c r="N28" s="586">
        <f>N29+N30</f>
        <v>0</v>
      </c>
      <c r="O28" s="586">
        <f>O29+O30</f>
        <v>0</v>
      </c>
      <c r="P28" s="586">
        <f>P29+P30</f>
        <v>0</v>
      </c>
      <c r="Q28" s="586">
        <f>Q29+Q30</f>
        <v>0</v>
      </c>
      <c r="R28" s="586">
        <f>R29+R30</f>
        <v>0</v>
      </c>
      <c r="S28" s="586">
        <f>S29+S30</f>
        <v>0</v>
      </c>
      <c r="T28" s="586">
        <f>T29+T30</f>
        <v>0</v>
      </c>
      <c r="U28" s="586">
        <f>U29+U30</f>
        <v>0</v>
      </c>
      <c r="V28" s="586">
        <f>V29+V30</f>
        <v>0</v>
      </c>
      <c r="W28" s="586">
        <f>W29+W30</f>
        <v>0</v>
      </c>
      <c r="X28" s="586">
        <f>X29+X30</f>
        <v>0</v>
      </c>
      <c r="Y28" s="586">
        <f>Y29+Y30</f>
        <v>0</v>
      </c>
      <c r="Z28" s="585">
        <f>SUM(Table12[[#This Row], [je17]]:Table12[[#This Row], [je43]])</f>
        <v>0</v>
      </c>
      <c r="AA28" s="586">
        <f>AA29+AA30</f>
        <v>0</v>
      </c>
      <c r="AB28" s="586">
        <f>AB29+AB30</f>
        <v>0</v>
      </c>
      <c r="AC28" s="586">
        <f>AC29+AC30</f>
        <v>0</v>
      </c>
      <c r="AD28" s="586">
        <f>AD29+AD30</f>
        <v>0</v>
      </c>
      <c r="AE28" s="586">
        <f>AE29+AE30</f>
        <v>0</v>
      </c>
      <c r="AF28" s="586">
        <f>AF29+AF30</f>
        <v>0</v>
      </c>
      <c r="AG28" s="586">
        <f>AG29+AG30</f>
        <v>0</v>
      </c>
      <c r="AH28" s="586">
        <f>AH29+AH30</f>
        <v>0</v>
      </c>
      <c r="AI28" s="586">
        <f>AI29+AI30</f>
        <v>0</v>
      </c>
      <c r="AJ28" s="586">
        <f>AJ29+AJ30</f>
        <v>0</v>
      </c>
      <c r="AK28" s="586">
        <f>AK29+AK30</f>
        <v>0</v>
      </c>
      <c r="AL28" s="586">
        <f>AL29+AL30</f>
        <v>0</v>
      </c>
      <c r="AM28" s="586">
        <f>AM29+AM30</f>
        <v>0</v>
      </c>
      <c r="AN28" s="586">
        <f>AN29+AN30</f>
        <v>0</v>
      </c>
      <c r="AO28" s="586">
        <f>AO29+AO30</f>
        <v>0</v>
      </c>
      <c r="AP28" s="586">
        <f>AP29+AP30</f>
        <v>0</v>
      </c>
      <c r="AQ28" s="586">
        <f>AQ29+AQ30</f>
        <v>0</v>
      </c>
      <c r="AR28" s="586">
        <f>AR29+AR30</f>
        <v>0</v>
      </c>
      <c r="AS28" s="586">
        <f>AS29+AS30</f>
        <v>0</v>
      </c>
      <c r="AT28" s="586">
        <f>AT29+AT30</f>
        <v>0</v>
      </c>
      <c r="AU28" s="586">
        <f>AU29+AU30</f>
        <v>0</v>
      </c>
      <c r="AV28" s="586">
        <f>AV29+AV30</f>
        <v>0</v>
      </c>
      <c r="AW28" s="586">
        <f>AW29+AW30</f>
        <v>0</v>
      </c>
      <c r="AX28" s="586">
        <f>AX29+AX30</f>
        <v>0</v>
      </c>
      <c r="AY28" s="586">
        <f>AY29+AY30</f>
        <v>0</v>
      </c>
      <c r="AZ28" s="586">
        <f>AZ29+AZ30</f>
        <v>0</v>
      </c>
      <c r="BA28" s="586">
        <f>BA29+BA30</f>
        <v>0</v>
      </c>
      <c r="BB28" s="585">
        <f>SUM(Table12[[#This Row], [je45]]:Table12[[#This Row], [je56]])</f>
        <v>0</v>
      </c>
      <c r="BC28" s="586">
        <f>BC29+BC30</f>
        <v>0</v>
      </c>
      <c r="BD28" s="586">
        <f>BD29+BD30</f>
        <v>0</v>
      </c>
      <c r="BE28" s="586">
        <f>BE29+BE30</f>
        <v>0</v>
      </c>
      <c r="BF28" s="586">
        <f>BF29+BF30</f>
        <v>0</v>
      </c>
      <c r="BG28" s="586">
        <f>BG29+BG30</f>
        <v>0</v>
      </c>
      <c r="BH28" s="586">
        <f>BH29+BH30</f>
        <v>0</v>
      </c>
      <c r="BI28" s="586">
        <f>BI29+BI30</f>
        <v>0</v>
      </c>
      <c r="BJ28" s="586">
        <f>BJ29+BJ30</f>
        <v>0</v>
      </c>
      <c r="BK28" s="586">
        <f>BK29+BK30</f>
        <v>0</v>
      </c>
      <c r="BL28" s="586">
        <f>BL29+BL30</f>
        <v>0</v>
      </c>
      <c r="BM28" s="586">
        <f>BM29+BM30</f>
        <v>0</v>
      </c>
      <c r="BN28" s="586">
        <f>BN29+BN30</f>
        <v>0</v>
      </c>
      <c r="BO28" s="585">
        <f>SUM(Table12[[#This Row], [je58]]:Table12[[#This Row], [je61]])</f>
        <v>0</v>
      </c>
      <c r="BP28" s="586">
        <f>BP29+BP30</f>
        <v>0</v>
      </c>
      <c r="BQ28" s="586">
        <f>BQ29+BQ30</f>
        <v>0</v>
      </c>
      <c r="BR28" s="586">
        <f>BR29+BR30</f>
        <v>0</v>
      </c>
      <c r="BS28" s="586">
        <f>BS29+BS30</f>
        <v>0</v>
      </c>
      <c r="BT28" s="585">
        <f>SUM(Table12[[#This Row], [je63]]:Table12[[#This Row], [je74]])</f>
        <v>0</v>
      </c>
      <c r="BU28" s="586">
        <f>BU29+BU30</f>
        <v>0</v>
      </c>
      <c r="BV28" s="586">
        <f>BV29+BV30</f>
        <v>0</v>
      </c>
      <c r="BW28" s="586">
        <f>BW29+BW30</f>
        <v>0</v>
      </c>
      <c r="BX28" s="586">
        <f>BX29+BX30</f>
        <v>0</v>
      </c>
      <c r="BY28" s="586">
        <f>BY29+BY30</f>
        <v>0</v>
      </c>
      <c r="BZ28" s="586">
        <f>BZ29+BZ30</f>
        <v>0</v>
      </c>
      <c r="CA28" s="586">
        <f>CA29+CA30</f>
        <v>0</v>
      </c>
      <c r="CB28" s="586">
        <f>CB29+CB30</f>
        <v>0</v>
      </c>
      <c r="CC28" s="586">
        <f>CC29+CC30</f>
        <v>0</v>
      </c>
      <c r="CD28" s="586">
        <f>CD29+CD30</f>
        <v>0</v>
      </c>
      <c r="CE28" s="586">
        <f>CE29+CE30</f>
        <v>0</v>
      </c>
      <c r="CF28" s="586">
        <f>CF29+CF30</f>
        <v>0</v>
      </c>
      <c r="CG28" s="585">
        <f>SUM(Table12[[#This Row], [je76]]:Table12[[#This Row], [je91]])</f>
        <v>10621328.53</v>
      </c>
      <c r="CH28" s="586">
        <f>CH29+CH30</f>
        <v>0</v>
      </c>
      <c r="CI28" s="586">
        <f>CI29+CI30</f>
        <v>0</v>
      </c>
      <c r="CJ28" s="586">
        <f>CJ29+CJ30</f>
        <v>0</v>
      </c>
      <c r="CK28" s="586">
        <f>CK29+CK30</f>
        <v>10621328.53</v>
      </c>
      <c r="CL28" s="586">
        <f>CL29+CL30</f>
        <v>0</v>
      </c>
      <c r="CM28" s="586">
        <f>CM29+CM30</f>
        <v>0</v>
      </c>
      <c r="CN28" s="586">
        <f>CN29+CN30</f>
        <v>0</v>
      </c>
      <c r="CO28" s="586">
        <f>CO29+CO30</f>
        <v>0</v>
      </c>
      <c r="CP28" s="586">
        <f>CP29+CP30</f>
        <v>0</v>
      </c>
      <c r="CQ28" s="586">
        <f>CQ29+CQ30</f>
        <v>0</v>
      </c>
      <c r="CR28" s="586">
        <f>CR29+CR30</f>
        <v>0</v>
      </c>
      <c r="CS28" s="586">
        <f>CS29+CS30</f>
        <v>0</v>
      </c>
      <c r="CT28" s="586">
        <f>CT29+CT30</f>
        <v>0</v>
      </c>
      <c r="CU28" s="586">
        <f>CU29+CU30</f>
        <v>0</v>
      </c>
      <c r="CV28" s="586">
        <f>CV29+CV30</f>
        <v>0</v>
      </c>
      <c r="CW28" s="586">
        <f>CW29+CW30</f>
        <v>0</v>
      </c>
      <c r="CX28" s="585">
        <f>SUM(Table12[[#This Row], [je93]]:Table12[[#This Row], [je94]])</f>
        <v>0</v>
      </c>
      <c r="CY28" s="586">
        <f>CY29+CY30</f>
        <v>0</v>
      </c>
      <c r="CZ28" s="586">
        <f>CZ29+CZ30</f>
        <v>0</v>
      </c>
      <c r="DA28" s="585">
        <f>SUM(Table12[[#This Row], [je96]]:Table12[[#This Row], [je100]])</f>
        <v>0</v>
      </c>
      <c r="DB28" s="586">
        <f>DB29+DB30</f>
        <v>0</v>
      </c>
      <c r="DC28" s="586">
        <f>DC29+DC30</f>
        <v>0</v>
      </c>
      <c r="DD28" s="586">
        <f>DD29+DD30</f>
        <v>0</v>
      </c>
      <c r="DE28" s="586">
        <f>DE29+DE30</f>
        <v>0</v>
      </c>
      <c r="DF28" s="586">
        <f>DF29+DF30</f>
        <v>0</v>
      </c>
      <c r="DG28" s="585">
        <f>SUM(Table12[[#This Row], [je102]]:Table12[[#This Row], [je104]])</f>
        <v>0</v>
      </c>
      <c r="DH28" s="586">
        <f>DH29+DH30</f>
        <v>0</v>
      </c>
      <c r="DI28" s="586">
        <f>DI29+DI30</f>
        <v>0</v>
      </c>
      <c r="DJ28" s="586">
        <f>DJ29+DJ30</f>
        <v>0</v>
      </c>
      <c r="DK28" s="585">
        <f>SUM(Table12[[#This Row], [je106]]:Table12[[#This Row], [je110]])</f>
        <v>0</v>
      </c>
      <c r="DL28" s="586">
        <f>DL29+DL30</f>
        <v>0</v>
      </c>
      <c r="DM28" s="586">
        <f>DM29+DM30</f>
        <v>0</v>
      </c>
      <c r="DN28" s="586">
        <f>DN29+DN30</f>
        <v>0</v>
      </c>
      <c r="DO28" s="586">
        <f>DO29+DO30</f>
        <v>0</v>
      </c>
      <c r="DP28" s="587">
        <f>DP29+DP30</f>
        <v>0</v>
      </c>
    </row>
    <row customHeight="1" ht="22.5">
      <c r="A29" s="588" t="s">
        <v>326</v>
      </c>
      <c r="B29" s="590"/>
      <c r="C29" s="590"/>
      <c r="D29" s="648" t="s">
        <v>606</v>
      </c>
      <c r="E29" s="648" t="s">
        <v>607</v>
      </c>
      <c r="F29" s="648" t="s">
        <v>502</v>
      </c>
      <c r="G29" s="648" t="s">
        <v>608</v>
      </c>
      <c r="H29" s="648" t="s">
        <v>609</v>
      </c>
      <c r="I29" s="648" t="s">
        <v>505</v>
      </c>
      <c r="J29" s="648" t="s">
        <v>22</v>
      </c>
      <c r="K29" s="585">
        <f>Table12[[#This Row], [je2]]+Table12[[#This Row], [je16]]+Table12[[#This Row], [je44]]+Table12[[#This Row], [je57]]+Table12[[#This Row], [je62]]+Table12[[#This Row], [je75]]+Table12[[#This Row], [je92]]+Table12[[#This Row], [je95]]+Table12[[#This Row], [je101]]+Table12[[#This Row], [je105]]</f>
        <v>852800</v>
      </c>
      <c r="L29" s="585">
        <f>SUM(Table12[[#This Row], [je3]]:Table12[[#This Row], [je15]])</f>
        <v>0</v>
      </c>
      <c r="M29" s="591">
        <v>0</v>
      </c>
      <c r="N29" s="591">
        <v>0</v>
      </c>
      <c r="O29" s="591">
        <v>0</v>
      </c>
      <c r="P29" s="591">
        <v>0</v>
      </c>
      <c r="Q29" s="591">
        <v>0</v>
      </c>
      <c r="R29" s="591">
        <v>0</v>
      </c>
      <c r="S29" s="591">
        <v>0</v>
      </c>
      <c r="T29" s="591">
        <v>0</v>
      </c>
      <c r="U29" s="591">
        <v>0</v>
      </c>
      <c r="V29" s="591">
        <v>0</v>
      </c>
      <c r="W29" s="591">
        <v>0</v>
      </c>
      <c r="X29" s="591">
        <v>0</v>
      </c>
      <c r="Y29" s="591">
        <v>0</v>
      </c>
      <c r="Z29" s="585">
        <f>SUM(Table12[[#This Row], [je17]]:Table12[[#This Row], [je43]])</f>
        <v>0</v>
      </c>
      <c r="AA29" s="591">
        <v>0</v>
      </c>
      <c r="AB29" s="591">
        <v>0</v>
      </c>
      <c r="AC29" s="591">
        <v>0</v>
      </c>
      <c r="AD29" s="591">
        <v>0</v>
      </c>
      <c r="AE29" s="591">
        <v>0</v>
      </c>
      <c r="AF29" s="591">
        <v>0</v>
      </c>
      <c r="AG29" s="591">
        <v>0</v>
      </c>
      <c r="AH29" s="591">
        <v>0</v>
      </c>
      <c r="AI29" s="591">
        <v>0</v>
      </c>
      <c r="AJ29" s="591">
        <v>0</v>
      </c>
      <c r="AK29" s="591">
        <v>0</v>
      </c>
      <c r="AL29" s="591">
        <v>0</v>
      </c>
      <c r="AM29" s="591">
        <v>0</v>
      </c>
      <c r="AN29" s="591">
        <v>0</v>
      </c>
      <c r="AO29" s="591">
        <v>0</v>
      </c>
      <c r="AP29" s="591">
        <v>0</v>
      </c>
      <c r="AQ29" s="591">
        <v>0</v>
      </c>
      <c r="AR29" s="591">
        <v>0</v>
      </c>
      <c r="AS29" s="591">
        <v>0</v>
      </c>
      <c r="AT29" s="591">
        <v>0</v>
      </c>
      <c r="AU29" s="591">
        <v>0</v>
      </c>
      <c r="AV29" s="591">
        <v>0</v>
      </c>
      <c r="AW29" s="591">
        <v>0</v>
      </c>
      <c r="AX29" s="591">
        <v>0</v>
      </c>
      <c r="AY29" s="591">
        <v>0</v>
      </c>
      <c r="AZ29" s="591">
        <v>0</v>
      </c>
      <c r="BA29" s="591">
        <v>0</v>
      </c>
      <c r="BB29" s="585">
        <f>SUM(Table12[[#This Row], [je45]]:Table12[[#This Row], [je56]])</f>
        <v>0</v>
      </c>
      <c r="BC29" s="591">
        <v>0</v>
      </c>
      <c r="BD29" s="591">
        <v>0</v>
      </c>
      <c r="BE29" s="591">
        <v>0</v>
      </c>
      <c r="BF29" s="591">
        <v>0</v>
      </c>
      <c r="BG29" s="591">
        <v>0</v>
      </c>
      <c r="BH29" s="591">
        <v>0</v>
      </c>
      <c r="BI29" s="591">
        <v>0</v>
      </c>
      <c r="BJ29" s="591">
        <v>0</v>
      </c>
      <c r="BK29" s="591">
        <v>0</v>
      </c>
      <c r="BL29" s="591">
        <v>0</v>
      </c>
      <c r="BM29" s="591">
        <v>0</v>
      </c>
      <c r="BN29" s="591">
        <v>0</v>
      </c>
      <c r="BO29" s="585">
        <f>SUM(Table12[[#This Row], [je58]]:Table12[[#This Row], [je61]])</f>
        <v>0</v>
      </c>
      <c r="BP29" s="591">
        <v>0</v>
      </c>
      <c r="BQ29" s="591">
        <v>0</v>
      </c>
      <c r="BR29" s="591">
        <v>0</v>
      </c>
      <c r="BS29" s="591">
        <v>0</v>
      </c>
      <c r="BT29" s="585">
        <f>SUM(Table12[[#This Row], [je63]]:Table12[[#This Row], [je74]])</f>
        <v>0</v>
      </c>
      <c r="BU29" s="591">
        <v>0</v>
      </c>
      <c r="BV29" s="591">
        <v>0</v>
      </c>
      <c r="BW29" s="591">
        <v>0</v>
      </c>
      <c r="BX29" s="591">
        <v>0</v>
      </c>
      <c r="BY29" s="591">
        <v>0</v>
      </c>
      <c r="BZ29" s="591">
        <v>0</v>
      </c>
      <c r="CA29" s="591">
        <v>0</v>
      </c>
      <c r="CB29" s="591">
        <v>0</v>
      </c>
      <c r="CC29" s="591">
        <v>0</v>
      </c>
      <c r="CD29" s="591">
        <v>0</v>
      </c>
      <c r="CE29" s="591">
        <v>0</v>
      </c>
      <c r="CF29" s="591">
        <v>0</v>
      </c>
      <c r="CG29" s="585">
        <f>SUM(Table12[[#This Row], [je76]]:Table12[[#This Row], [je91]])</f>
        <v>852800</v>
      </c>
      <c r="CH29" s="591">
        <v>0</v>
      </c>
      <c r="CI29" s="591">
        <v>0</v>
      </c>
      <c r="CJ29" s="591">
        <v>0</v>
      </c>
      <c r="CK29" s="591">
        <v>852800</v>
      </c>
      <c r="CL29" s="591">
        <v>0</v>
      </c>
      <c r="CM29" s="591">
        <v>0</v>
      </c>
      <c r="CN29" s="591">
        <v>0</v>
      </c>
      <c r="CO29" s="591">
        <v>0</v>
      </c>
      <c r="CP29" s="591">
        <v>0</v>
      </c>
      <c r="CQ29" s="591">
        <v>0</v>
      </c>
      <c r="CR29" s="591">
        <v>0</v>
      </c>
      <c r="CS29" s="591">
        <v>0</v>
      </c>
      <c r="CT29" s="591">
        <v>0</v>
      </c>
      <c r="CU29" s="591">
        <v>0</v>
      </c>
      <c r="CV29" s="591">
        <v>0</v>
      </c>
      <c r="CW29" s="591">
        <v>0</v>
      </c>
      <c r="CX29" s="585">
        <f>SUM(Table12[[#This Row], [je93]]:Table12[[#This Row], [je94]])</f>
        <v>0</v>
      </c>
      <c r="CY29" s="591">
        <v>0</v>
      </c>
      <c r="CZ29" s="591">
        <v>0</v>
      </c>
      <c r="DA29" s="585">
        <f>SUM(Table12[[#This Row], [je96]]:Table12[[#This Row], [je100]])</f>
        <v>0</v>
      </c>
      <c r="DB29" s="591">
        <v>0</v>
      </c>
      <c r="DC29" s="591">
        <v>0</v>
      </c>
      <c r="DD29" s="591">
        <v>0</v>
      </c>
      <c r="DE29" s="591">
        <v>0</v>
      </c>
      <c r="DF29" s="591">
        <v>0</v>
      </c>
      <c r="DG29" s="585">
        <f>SUM(Table12[[#This Row], [je102]]:Table12[[#This Row], [je104]])</f>
        <v>0</v>
      </c>
      <c r="DH29" s="591">
        <v>0</v>
      </c>
      <c r="DI29" s="591">
        <v>0</v>
      </c>
      <c r="DJ29" s="591">
        <v>0</v>
      </c>
      <c r="DK29" s="585">
        <f>SUM(Table12[[#This Row], [je106]]:Table12[[#This Row], [je110]])</f>
        <v>0</v>
      </c>
      <c r="DL29" s="591">
        <v>0</v>
      </c>
      <c r="DM29" s="591">
        <v>0</v>
      </c>
      <c r="DN29" s="591">
        <v>0</v>
      </c>
      <c r="DO29" s="591">
        <v>0</v>
      </c>
      <c r="DP29" s="593">
        <v>0</v>
      </c>
    </row>
    <row customHeight="1" ht="22.5">
      <c r="A30" s="588" t="s">
        <v>326</v>
      </c>
      <c r="B30" s="590"/>
      <c r="C30" s="590"/>
      <c r="D30" s="648" t="s">
        <v>610</v>
      </c>
      <c r="E30" s="648" t="s">
        <v>611</v>
      </c>
      <c r="F30" s="648" t="s">
        <v>502</v>
      </c>
      <c r="G30" s="648" t="s">
        <v>612</v>
      </c>
      <c r="H30" s="648" t="s">
        <v>613</v>
      </c>
      <c r="I30" s="648" t="s">
        <v>505</v>
      </c>
      <c r="J30" s="648" t="s">
        <v>22</v>
      </c>
      <c r="K30" s="585">
        <f>Table12[[#This Row], [je2]]+Table12[[#This Row], [je16]]+Table12[[#This Row], [je44]]+Table12[[#This Row], [je57]]+Table12[[#This Row], [je62]]+Table12[[#This Row], [je75]]+Table12[[#This Row], [je92]]+Table12[[#This Row], [je95]]+Table12[[#This Row], [je101]]+Table12[[#This Row], [je105]]</f>
        <v>9768528.53</v>
      </c>
      <c r="L30" s="585">
        <f>SUM(Table12[[#This Row], [je3]]:Table12[[#This Row], [je15]])</f>
        <v>0</v>
      </c>
      <c r="M30" s="591">
        <v>0</v>
      </c>
      <c r="N30" s="591">
        <v>0</v>
      </c>
      <c r="O30" s="591">
        <v>0</v>
      </c>
      <c r="P30" s="591">
        <v>0</v>
      </c>
      <c r="Q30" s="591">
        <v>0</v>
      </c>
      <c r="R30" s="591">
        <v>0</v>
      </c>
      <c r="S30" s="591">
        <v>0</v>
      </c>
      <c r="T30" s="591">
        <v>0</v>
      </c>
      <c r="U30" s="591">
        <v>0</v>
      </c>
      <c r="V30" s="591">
        <v>0</v>
      </c>
      <c r="W30" s="591">
        <v>0</v>
      </c>
      <c r="X30" s="591">
        <v>0</v>
      </c>
      <c r="Y30" s="591">
        <v>0</v>
      </c>
      <c r="Z30" s="585">
        <f>SUM(Table12[[#This Row], [je17]]:Table12[[#This Row], [je43]])</f>
        <v>0</v>
      </c>
      <c r="AA30" s="591">
        <v>0</v>
      </c>
      <c r="AB30" s="591">
        <v>0</v>
      </c>
      <c r="AC30" s="591">
        <v>0</v>
      </c>
      <c r="AD30" s="591">
        <v>0</v>
      </c>
      <c r="AE30" s="591">
        <v>0</v>
      </c>
      <c r="AF30" s="591">
        <v>0</v>
      </c>
      <c r="AG30" s="591">
        <v>0</v>
      </c>
      <c r="AH30" s="591">
        <v>0</v>
      </c>
      <c r="AI30" s="591">
        <v>0</v>
      </c>
      <c r="AJ30" s="591">
        <v>0</v>
      </c>
      <c r="AK30" s="591">
        <v>0</v>
      </c>
      <c r="AL30" s="591">
        <v>0</v>
      </c>
      <c r="AM30" s="591">
        <v>0</v>
      </c>
      <c r="AN30" s="591">
        <v>0</v>
      </c>
      <c r="AO30" s="591">
        <v>0</v>
      </c>
      <c r="AP30" s="591">
        <v>0</v>
      </c>
      <c r="AQ30" s="591">
        <v>0</v>
      </c>
      <c r="AR30" s="591">
        <v>0</v>
      </c>
      <c r="AS30" s="591">
        <v>0</v>
      </c>
      <c r="AT30" s="591">
        <v>0</v>
      </c>
      <c r="AU30" s="591">
        <v>0</v>
      </c>
      <c r="AV30" s="591">
        <v>0</v>
      </c>
      <c r="AW30" s="591">
        <v>0</v>
      </c>
      <c r="AX30" s="591">
        <v>0</v>
      </c>
      <c r="AY30" s="591">
        <v>0</v>
      </c>
      <c r="AZ30" s="591">
        <v>0</v>
      </c>
      <c r="BA30" s="591">
        <v>0</v>
      </c>
      <c r="BB30" s="585">
        <f>SUM(Table12[[#This Row], [je45]]:Table12[[#This Row], [je56]])</f>
        <v>0</v>
      </c>
      <c r="BC30" s="591">
        <v>0</v>
      </c>
      <c r="BD30" s="591">
        <v>0</v>
      </c>
      <c r="BE30" s="591">
        <v>0</v>
      </c>
      <c r="BF30" s="591">
        <v>0</v>
      </c>
      <c r="BG30" s="591">
        <v>0</v>
      </c>
      <c r="BH30" s="591">
        <v>0</v>
      </c>
      <c r="BI30" s="591">
        <v>0</v>
      </c>
      <c r="BJ30" s="591">
        <v>0</v>
      </c>
      <c r="BK30" s="591">
        <v>0</v>
      </c>
      <c r="BL30" s="591">
        <v>0</v>
      </c>
      <c r="BM30" s="591">
        <v>0</v>
      </c>
      <c r="BN30" s="591">
        <v>0</v>
      </c>
      <c r="BO30" s="585">
        <f>SUM(Table12[[#This Row], [je58]]:Table12[[#This Row], [je61]])</f>
        <v>0</v>
      </c>
      <c r="BP30" s="591">
        <v>0</v>
      </c>
      <c r="BQ30" s="591">
        <v>0</v>
      </c>
      <c r="BR30" s="591">
        <v>0</v>
      </c>
      <c r="BS30" s="591">
        <v>0</v>
      </c>
      <c r="BT30" s="585">
        <f>SUM(Table12[[#This Row], [je63]]:Table12[[#This Row], [je74]])</f>
        <v>0</v>
      </c>
      <c r="BU30" s="591">
        <v>0</v>
      </c>
      <c r="BV30" s="591">
        <v>0</v>
      </c>
      <c r="BW30" s="591">
        <v>0</v>
      </c>
      <c r="BX30" s="591">
        <v>0</v>
      </c>
      <c r="BY30" s="591">
        <v>0</v>
      </c>
      <c r="BZ30" s="591">
        <v>0</v>
      </c>
      <c r="CA30" s="591">
        <v>0</v>
      </c>
      <c r="CB30" s="591">
        <v>0</v>
      </c>
      <c r="CC30" s="591">
        <v>0</v>
      </c>
      <c r="CD30" s="591">
        <v>0</v>
      </c>
      <c r="CE30" s="591">
        <v>0</v>
      </c>
      <c r="CF30" s="591">
        <v>0</v>
      </c>
      <c r="CG30" s="585">
        <f>SUM(Table12[[#This Row], [je76]]:Table12[[#This Row], [je91]])</f>
        <v>9768528.53</v>
      </c>
      <c r="CH30" s="591">
        <v>0</v>
      </c>
      <c r="CI30" s="591">
        <v>0</v>
      </c>
      <c r="CJ30" s="591">
        <v>0</v>
      </c>
      <c r="CK30" s="591">
        <v>9768528.53</v>
      </c>
      <c r="CL30" s="591">
        <v>0</v>
      </c>
      <c r="CM30" s="591">
        <v>0</v>
      </c>
      <c r="CN30" s="591">
        <v>0</v>
      </c>
      <c r="CO30" s="591">
        <v>0</v>
      </c>
      <c r="CP30" s="591">
        <v>0</v>
      </c>
      <c r="CQ30" s="591">
        <v>0</v>
      </c>
      <c r="CR30" s="591">
        <v>0</v>
      </c>
      <c r="CS30" s="591">
        <v>0</v>
      </c>
      <c r="CT30" s="591">
        <v>0</v>
      </c>
      <c r="CU30" s="591">
        <v>0</v>
      </c>
      <c r="CV30" s="591">
        <v>0</v>
      </c>
      <c r="CW30" s="591">
        <v>0</v>
      </c>
      <c r="CX30" s="585">
        <f>SUM(Table12[[#This Row], [je93]]:Table12[[#This Row], [je94]])</f>
        <v>0</v>
      </c>
      <c r="CY30" s="591">
        <v>0</v>
      </c>
      <c r="CZ30" s="591">
        <v>0</v>
      </c>
      <c r="DA30" s="585">
        <f>SUM(Table12[[#This Row], [je96]]:Table12[[#This Row], [je100]])</f>
        <v>0</v>
      </c>
      <c r="DB30" s="591">
        <v>0</v>
      </c>
      <c r="DC30" s="591">
        <v>0</v>
      </c>
      <c r="DD30" s="591">
        <v>0</v>
      </c>
      <c r="DE30" s="591">
        <v>0</v>
      </c>
      <c r="DF30" s="591">
        <v>0</v>
      </c>
      <c r="DG30" s="585">
        <f>SUM(Table12[[#This Row], [je102]]:Table12[[#This Row], [je104]])</f>
        <v>0</v>
      </c>
      <c r="DH30" s="591">
        <v>0</v>
      </c>
      <c r="DI30" s="591">
        <v>0</v>
      </c>
      <c r="DJ30" s="591">
        <v>0</v>
      </c>
      <c r="DK30" s="585">
        <f>SUM(Table12[[#This Row], [je106]]:Table12[[#This Row], [je110]])</f>
        <v>0</v>
      </c>
      <c r="DL30" s="591">
        <v>0</v>
      </c>
      <c r="DM30" s="591">
        <v>0</v>
      </c>
      <c r="DN30" s="591">
        <v>0</v>
      </c>
      <c r="DO30" s="591">
        <v>0</v>
      </c>
      <c r="DP30" s="593">
        <v>0</v>
      </c>
    </row>
  </sheetData>
  <mergeCells count="15">
    <mergeCell ref="A1:AT1"/>
    <mergeCell ref="A4:J4"/>
    <mergeCell ref="L4:Y4"/>
    <mergeCell ref="Z4:BA4"/>
    <mergeCell ref="BB4:BN4"/>
    <mergeCell ref="BO4:BS4"/>
    <mergeCell ref="BT4:CF4"/>
    <mergeCell ref="CG4:CW4"/>
    <mergeCell ref="CX4:CZ4"/>
    <mergeCell ref="DA4:DF4"/>
    <mergeCell ref="DG4:DJ4"/>
    <mergeCell ref="DK4:DP4"/>
    <mergeCell ref="A5:C5"/>
    <mergeCell ref="K4:K5"/>
    <mergeCell ref="A3:D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36B55-6404-952A-AD9A-74E8F1898D4C}" mc:Ignorable="x14ac xr xr2 xr3">
  <sheetPr>
    <pageSetUpPr fitToPage="1"/>
  </sheetPr>
  <dimension ref="A1:Z8"/>
  <sheetViews>
    <sheetView showGridLines="0" workbookViewId="0">
      <pane xSplit="5" ySplit="8" topLeftCell="F9" activePane="bottomRight" state="frozen"/>
      <selection pane="bottomLeft" activeCell="A9" sqref="A9"/>
      <selection pane="topRight" activeCell="F1" sqref="F1"/>
      <selection pane="bottomRight" activeCell="A1" sqref="A1:X1"/>
    </sheetView>
  </sheetViews>
  <sheetFormatPr defaultColWidth="9.00390625" customHeight="1" defaultRowHeight="14.25"/>
  <cols>
    <col min="1" max="3" style="58" width="3.50390625" customWidth="1"/>
    <col min="4" max="4" style="58" width="27.50390625" customWidth="1"/>
    <col min="5" max="5" style="58" width="15.00390625" hidden="1" customWidth="1"/>
    <col min="6" max="26" style="58" width="18.75390625" customWidth="1"/>
  </cols>
  <sheetData>
    <row s="184" customFormat="1" customHeight="1" ht="21">
      <c r="A1" s="59" t="s">
        <v>678</v>
      </c>
      <c r="B1" s="59"/>
      <c r="C1" s="59"/>
      <c r="D1" s="59"/>
      <c r="E1" s="59"/>
      <c r="F1" s="59"/>
      <c r="G1" s="59"/>
      <c r="H1" s="59"/>
      <c r="I1" s="59"/>
      <c r="J1" s="59"/>
      <c r="K1" s="59"/>
      <c r="L1" s="59"/>
      <c r="M1" s="59"/>
      <c r="N1" s="59"/>
      <c r="O1" s="59"/>
      <c r="P1" s="59"/>
      <c r="Q1" s="59"/>
      <c r="R1" s="59"/>
      <c r="S1" s="59"/>
      <c r="T1" s="59"/>
      <c r="U1" s="59"/>
      <c r="V1" s="59"/>
      <c r="W1" s="59"/>
      <c r="X1" s="59"/>
    </row>
    <row s="56" customFormat="1" customHeight="1" ht="18">
      <c r="A2" s="57"/>
      <c r="B2" s="57"/>
      <c r="C2" s="57"/>
      <c r="D2" s="57"/>
      <c r="E2" s="57"/>
      <c r="F2" s="185" t="s">
        <v>679</v>
      </c>
      <c r="G2" s="185"/>
      <c r="H2" s="185"/>
      <c r="I2" s="185"/>
      <c r="J2" s="185"/>
      <c r="K2" s="185"/>
      <c r="L2" s="185"/>
      <c r="M2" s="185"/>
      <c r="N2" s="185"/>
      <c r="O2" s="185"/>
      <c r="P2" s="185"/>
      <c r="Q2" s="185"/>
      <c r="R2" s="185"/>
      <c r="S2" s="185"/>
      <c r="T2" s="185"/>
      <c r="U2" s="185"/>
      <c r="V2" s="185"/>
      <c r="W2" s="185"/>
      <c r="X2" s="185"/>
      <c r="Y2" s="185"/>
      <c r="Z2" s="185"/>
    </row>
    <row s="56" customFormat="1" customHeight="1" ht="18">
      <c r="A3" s="60" t="s">
        <v>68</v>
      </c>
      <c r="B3" s="57"/>
      <c r="C3" s="57"/>
      <c r="D3" s="57"/>
      <c r="E3" s="57"/>
      <c r="F3" s="185" t="s">
        <v>69</v>
      </c>
      <c r="G3" s="185"/>
      <c r="H3" s="185"/>
      <c r="I3" s="185"/>
      <c r="J3" s="185"/>
      <c r="K3" s="185"/>
      <c r="L3" s="185"/>
      <c r="M3" s="185"/>
      <c r="N3" s="185"/>
      <c r="O3" s="185"/>
      <c r="P3" s="185"/>
      <c r="Q3" s="185"/>
      <c r="R3" s="185"/>
      <c r="S3" s="185"/>
      <c r="T3" s="185"/>
      <c r="U3" s="185"/>
      <c r="V3" s="185"/>
      <c r="W3" s="185"/>
      <c r="X3" s="185"/>
      <c r="Y3" s="185"/>
      <c r="Z3" s="185"/>
    </row>
    <row s="57" customFormat="1" customHeight="1" ht="18">
      <c r="A4" s="684" t="s">
        <v>654</v>
      </c>
      <c r="B4" s="685"/>
      <c r="C4" s="685"/>
      <c r="D4" s="685"/>
      <c r="E4" s="685"/>
      <c r="F4" s="685" t="s">
        <v>192</v>
      </c>
      <c r="G4" s="685"/>
      <c r="H4" s="685"/>
      <c r="I4" s="685" t="s">
        <v>253</v>
      </c>
      <c r="J4" s="685" t="s">
        <v>655</v>
      </c>
      <c r="K4" s="685"/>
      <c r="L4" s="685"/>
      <c r="M4" s="685"/>
      <c r="N4" s="685"/>
      <c r="O4" s="685"/>
      <c r="P4" s="685"/>
      <c r="Q4" s="685"/>
      <c r="R4" s="685"/>
      <c r="S4" s="685"/>
      <c r="T4" s="685"/>
      <c r="U4" s="685"/>
      <c r="V4" s="685"/>
      <c r="W4" s="685"/>
      <c r="X4" s="685" t="s">
        <v>194</v>
      </c>
      <c r="Y4" s="685"/>
      <c r="Z4" s="686"/>
    </row>
    <row s="57" customFormat="1" customHeight="1" ht="18">
      <c r="A5" s="687" t="s">
        <v>256</v>
      </c>
      <c r="B5" s="688"/>
      <c r="C5" s="688"/>
      <c r="D5" s="688" t="s">
        <v>257</v>
      </c>
      <c r="E5" s="688" t="s">
        <v>680</v>
      </c>
      <c r="F5" s="688" t="s">
        <v>258</v>
      </c>
      <c r="G5" s="688" t="s">
        <v>681</v>
      </c>
      <c r="H5" s="688" t="s">
        <v>682</v>
      </c>
      <c r="I5" s="688"/>
      <c r="J5" s="688" t="s">
        <v>258</v>
      </c>
      <c r="K5" s="688" t="s">
        <v>351</v>
      </c>
      <c r="L5" s="688" t="s">
        <v>352</v>
      </c>
      <c r="M5" s="688" t="s">
        <v>683</v>
      </c>
      <c r="N5" s="688" t="s">
        <v>684</v>
      </c>
      <c r="O5" s="688" t="s">
        <v>356</v>
      </c>
      <c r="P5" s="688" t="s">
        <v>358</v>
      </c>
      <c r="Q5" s="688"/>
      <c r="R5" s="688"/>
      <c r="S5" s="688"/>
      <c r="T5" s="688"/>
      <c r="U5" s="688"/>
      <c r="V5" s="688" t="s">
        <v>685</v>
      </c>
      <c r="W5" s="688" t="s">
        <v>323</v>
      </c>
      <c r="X5" s="688" t="s">
        <v>258</v>
      </c>
      <c r="Y5" s="688" t="s">
        <v>681</v>
      </c>
      <c r="Z5" s="689" t="s">
        <v>682</v>
      </c>
    </row>
    <row s="57" customFormat="1" customHeight="1" ht="34.5">
      <c r="A6" s="687"/>
      <c r="B6" s="688"/>
      <c r="C6" s="688"/>
      <c r="D6" s="688"/>
      <c r="E6" s="688"/>
      <c r="F6" s="688"/>
      <c r="G6" s="688"/>
      <c r="H6" s="688"/>
      <c r="I6" s="688"/>
      <c r="J6" s="688"/>
      <c r="K6" s="688"/>
      <c r="L6" s="688"/>
      <c r="M6" s="688"/>
      <c r="N6" s="688"/>
      <c r="O6" s="688"/>
      <c r="P6" s="688" t="s">
        <v>204</v>
      </c>
      <c r="Q6" s="688" t="s">
        <v>433</v>
      </c>
      <c r="R6" s="688" t="s">
        <v>435</v>
      </c>
      <c r="S6" s="688" t="s">
        <v>436</v>
      </c>
      <c r="T6" s="688" t="s">
        <v>437</v>
      </c>
      <c r="U6" s="688" t="s">
        <v>434</v>
      </c>
      <c r="V6" s="688"/>
      <c r="W6" s="688"/>
      <c r="X6" s="688"/>
      <c r="Y6" s="688"/>
      <c r="Z6" s="689"/>
    </row>
    <row s="57" customFormat="1" customHeight="1" ht="22.5">
      <c r="A7" s="687" t="s">
        <v>266</v>
      </c>
      <c r="B7" s="688" t="s">
        <v>267</v>
      </c>
      <c r="C7" s="688" t="s">
        <v>268</v>
      </c>
      <c r="D7" s="688" t="s">
        <v>269</v>
      </c>
      <c r="E7" s="688"/>
      <c r="F7" s="688">
        <v>1</v>
      </c>
      <c r="G7" s="688">
        <v>2</v>
      </c>
      <c r="H7" s="688">
        <v>3</v>
      </c>
      <c r="I7" s="688">
        <v>4</v>
      </c>
      <c r="J7" s="688">
        <v>5</v>
      </c>
      <c r="K7" s="688">
        <v>6</v>
      </c>
      <c r="L7" s="688">
        <v>7</v>
      </c>
      <c r="M7" s="688">
        <v>8</v>
      </c>
      <c r="N7" s="688">
        <v>9</v>
      </c>
      <c r="O7" s="688">
        <v>10</v>
      </c>
      <c r="P7" s="688">
        <v>11</v>
      </c>
      <c r="Q7" s="688">
        <v>12</v>
      </c>
      <c r="R7" s="688">
        <v>13</v>
      </c>
      <c r="S7" s="688">
        <v>14</v>
      </c>
      <c r="T7" s="688">
        <v>15</v>
      </c>
      <c r="U7" s="688">
        <v>16</v>
      </c>
      <c r="V7" s="688">
        <v>17</v>
      </c>
      <c r="W7" s="688">
        <v>18</v>
      </c>
      <c r="X7" s="688">
        <v>19</v>
      </c>
      <c r="Y7" s="688">
        <v>20</v>
      </c>
      <c r="Z7" s="689">
        <v>21</v>
      </c>
    </row>
    <row s="185" customFormat="1" customHeight="1" ht="22.5">
      <c r="A8" s="690"/>
      <c r="B8" s="691"/>
      <c r="C8" s="691"/>
      <c r="D8" s="692" t="s">
        <v>258</v>
      </c>
      <c r="E8" s="693"/>
      <c r="F8" s="694">
        <f>Table13[[#This Row], [je20]]+Table13[[#This Row], [je21]]</f>
        <v>0</v>
      </c>
      <c r="G8" s="695">
        <v>0</v>
      </c>
      <c r="H8" s="695">
        <v>0</v>
      </c>
      <c r="I8" s="695">
        <v>0</v>
      </c>
      <c r="J8" s="507">
        <f>Table13[[#This Row], [je4]]+Table13[[#This Row], [je5]]+Table13[[#This Row], [je6]]+Table13[[#This Row], [je7]]+Table13[[#This Row], [je8]]+Table13[[#This Row], [je9]]+Table13[[#This Row], [je15]]+Table13[[#This Row], [je16]]</f>
        <v>0</v>
      </c>
      <c r="K8" s="696">
        <v>0</v>
      </c>
      <c r="L8" s="696">
        <v>0</v>
      </c>
      <c r="M8" s="696">
        <v>0</v>
      </c>
      <c r="N8" s="696">
        <v>0</v>
      </c>
      <c r="O8" s="696">
        <v>0</v>
      </c>
      <c r="P8" s="507">
        <f>Table13[[#This Row], [je10]]+Table13[[#This Row], [je11]]+Table13[[#This Row], [je12]]+Table13[[#This Row], [je13]]+Table13[[#This Row], [je14]]</f>
        <v>0</v>
      </c>
      <c r="Q8" s="696">
        <v>0</v>
      </c>
      <c r="R8" s="696">
        <v>0</v>
      </c>
      <c r="S8" s="696">
        <v>0</v>
      </c>
      <c r="T8" s="696">
        <v>0</v>
      </c>
      <c r="U8" s="696">
        <v>0</v>
      </c>
      <c r="V8" s="696">
        <v>0</v>
      </c>
      <c r="W8" s="696">
        <v>0</v>
      </c>
      <c r="X8" s="694">
        <f>Table13[[#This Row], [je18]]+Table13[[#This Row], [je19]]</f>
        <v>0</v>
      </c>
      <c r="Y8" s="695">
        <v>0</v>
      </c>
      <c r="Z8" s="697">
        <v>0</v>
      </c>
    </row>
  </sheetData>
  <mergeCells count="28">
    <mergeCell ref="A1:X1"/>
    <mergeCell ref="F2:Z2"/>
    <mergeCell ref="F3:Z3"/>
    <mergeCell ref="A4:E4"/>
    <mergeCell ref="F4:H4"/>
    <mergeCell ref="J4:W4"/>
    <mergeCell ref="X4:Z4"/>
    <mergeCell ref="P5:U5"/>
    <mergeCell ref="D7:E7"/>
    <mergeCell ref="D5:D6"/>
    <mergeCell ref="E5:E6"/>
    <mergeCell ref="F5:F6"/>
    <mergeCell ref="G5:G6"/>
    <mergeCell ref="H5:H6"/>
    <mergeCell ref="I4:I6"/>
    <mergeCell ref="J5:J6"/>
    <mergeCell ref="K5:K6"/>
    <mergeCell ref="L5:L6"/>
    <mergeCell ref="M5:M6"/>
    <mergeCell ref="N5:N6"/>
    <mergeCell ref="O5:O6"/>
    <mergeCell ref="V5:V6"/>
    <mergeCell ref="W5:W6"/>
    <mergeCell ref="X5:X6"/>
    <mergeCell ref="Y5:Y6"/>
    <mergeCell ref="Z5:Z6"/>
    <mergeCell ref="A5:C6"/>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428F-ADAC-9717-7968-7EFD14077655}" mc:Ignorable="x14ac xr xr2 xr3">
  <sheetPr>
    <pageSetUpPr fitToPage="1"/>
  </sheetPr>
  <dimension ref="A1:DK7"/>
  <sheetViews>
    <sheetView topLeftCell="A1" showGridLines="0" workbookViewId="0">
      <selection activeCell="A1" sqref="A1:AO1"/>
    </sheetView>
  </sheetViews>
  <sheetFormatPr defaultColWidth="9.00390625" customHeight="1" defaultRowHeight="14.25"/>
  <cols>
    <col min="1" max="3" style="58" width="3.50390625" customWidth="1"/>
    <col min="4" max="4" style="58" width="32.50390625" customWidth="1"/>
    <col min="5" max="5" style="704" width="15.00390625" hidden="1" customWidth="1"/>
    <col min="6" max="41" style="169" width="18.75390625" customWidth="1"/>
    <col min="42" max="113" style="58" width="18.75390625" customWidth="1"/>
    <col min="114" max="114" width="18.75390625" customWidth="1"/>
    <col min="115" max="115" style="58" width="18.75390625" customWidth="1"/>
  </cols>
  <sheetData>
    <row s="615" customFormat="1" customHeight="1" ht="21">
      <c r="A1" s="565" t="s">
        <v>686</v>
      </c>
      <c r="B1" s="565"/>
      <c r="C1" s="565"/>
      <c r="D1" s="565"/>
      <c r="E1" s="698"/>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K1" s="615"/>
    </row>
    <row s="618" customFormat="1" customHeight="1" ht="18">
      <c r="A2" s="567"/>
      <c r="B2" s="567"/>
      <c r="C2" s="567"/>
      <c r="D2" s="567"/>
      <c r="E2" s="699"/>
      <c r="F2" s="61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619"/>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K2" s="569" t="s">
        <v>687</v>
      </c>
    </row>
    <row s="618" customFormat="1" customHeight="1" ht="18">
      <c r="A3" s="620" t="s">
        <v>68</v>
      </c>
      <c r="B3" s="621"/>
      <c r="C3" s="621"/>
      <c r="D3" s="621"/>
      <c r="E3" s="700"/>
      <c r="F3" s="622"/>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2"/>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c r="BV3" s="624"/>
      <c r="BW3" s="624"/>
      <c r="BX3" s="624"/>
      <c r="BY3" s="624"/>
      <c r="BZ3" s="624"/>
      <c r="CA3" s="624"/>
      <c r="CB3" s="624"/>
      <c r="CC3" s="624"/>
      <c r="CD3" s="624"/>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K3" s="623" t="s">
        <v>69</v>
      </c>
    </row>
    <row s="625" customFormat="1" customHeight="1" ht="18">
      <c r="A4" s="595" t="s">
        <v>350</v>
      </c>
      <c r="B4" s="573"/>
      <c r="C4" s="573"/>
      <c r="D4" s="573"/>
      <c r="E4" s="701"/>
      <c r="F4" s="573" t="s">
        <v>258</v>
      </c>
      <c r="G4" s="573" t="s">
        <v>351</v>
      </c>
      <c r="H4" s="573"/>
      <c r="I4" s="573"/>
      <c r="J4" s="573"/>
      <c r="K4" s="573"/>
      <c r="L4" s="573"/>
      <c r="M4" s="573"/>
      <c r="N4" s="573"/>
      <c r="O4" s="573"/>
      <c r="P4" s="573"/>
      <c r="Q4" s="573"/>
      <c r="R4" s="573"/>
      <c r="S4" s="573"/>
      <c r="T4" s="573"/>
      <c r="U4" s="573" t="s">
        <v>352</v>
      </c>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t="s">
        <v>353</v>
      </c>
      <c r="AX4" s="573"/>
      <c r="AY4" s="573"/>
      <c r="AZ4" s="573"/>
      <c r="BA4" s="573"/>
      <c r="BB4" s="573"/>
      <c r="BC4" s="573"/>
      <c r="BD4" s="573"/>
      <c r="BE4" s="573"/>
      <c r="BF4" s="573"/>
      <c r="BG4" s="573"/>
      <c r="BH4" s="573"/>
      <c r="BI4" s="573"/>
      <c r="BJ4" s="573" t="s">
        <v>354</v>
      </c>
      <c r="BK4" s="573"/>
      <c r="BL4" s="573"/>
      <c r="BM4" s="573"/>
      <c r="BN4" s="573"/>
      <c r="BO4" s="573" t="s">
        <v>355</v>
      </c>
      <c r="BP4" s="573"/>
      <c r="BQ4" s="573"/>
      <c r="BR4" s="573"/>
      <c r="BS4" s="573"/>
      <c r="BT4" s="573"/>
      <c r="BU4" s="573"/>
      <c r="BV4" s="573"/>
      <c r="BW4" s="573"/>
      <c r="BX4" s="573"/>
      <c r="BY4" s="573"/>
      <c r="BZ4" s="573"/>
      <c r="CA4" s="573"/>
      <c r="CB4" s="573" t="s">
        <v>356</v>
      </c>
      <c r="CC4" s="573"/>
      <c r="CD4" s="573"/>
      <c r="CE4" s="573"/>
      <c r="CF4" s="573"/>
      <c r="CG4" s="573"/>
      <c r="CH4" s="573"/>
      <c r="CI4" s="573"/>
      <c r="CJ4" s="573"/>
      <c r="CK4" s="573"/>
      <c r="CL4" s="573"/>
      <c r="CM4" s="573"/>
      <c r="CN4" s="573"/>
      <c r="CO4" s="573"/>
      <c r="CP4" s="573"/>
      <c r="CQ4" s="573"/>
      <c r="CR4" s="573"/>
      <c r="CS4" s="573" t="s">
        <v>357</v>
      </c>
      <c r="CT4" s="573"/>
      <c r="CU4" s="573"/>
      <c r="CV4" s="573" t="s">
        <v>358</v>
      </c>
      <c r="CW4" s="573"/>
      <c r="CX4" s="573"/>
      <c r="CY4" s="573"/>
      <c r="CZ4" s="573"/>
      <c r="DA4" s="573"/>
      <c r="DB4" s="573" t="s">
        <v>359</v>
      </c>
      <c r="DC4" s="573"/>
      <c r="DD4" s="573"/>
      <c r="DE4" s="573"/>
      <c r="DF4" s="573" t="s">
        <v>323</v>
      </c>
      <c r="DG4" s="573"/>
      <c r="DH4" s="573"/>
      <c r="DI4" s="573"/>
      <c r="DJ4" s="573"/>
      <c r="DK4" s="596"/>
    </row>
    <row s="625" customFormat="1" customHeight="1" ht="34.5">
      <c r="A5" s="575" t="s">
        <v>256</v>
      </c>
      <c r="B5" s="576"/>
      <c r="C5" s="576"/>
      <c r="D5" s="576" t="s">
        <v>257</v>
      </c>
      <c r="E5" s="626" t="s">
        <v>688</v>
      </c>
      <c r="F5" s="576"/>
      <c r="G5" s="576" t="s">
        <v>204</v>
      </c>
      <c r="H5" s="576" t="s">
        <v>360</v>
      </c>
      <c r="I5" s="576" t="s">
        <v>361</v>
      </c>
      <c r="J5" s="576" t="s">
        <v>362</v>
      </c>
      <c r="K5" s="576" t="s">
        <v>363</v>
      </c>
      <c r="L5" s="576" t="s">
        <v>364</v>
      </c>
      <c r="M5" s="576" t="s">
        <v>365</v>
      </c>
      <c r="N5" s="576" t="s">
        <v>366</v>
      </c>
      <c r="O5" s="576" t="s">
        <v>367</v>
      </c>
      <c r="P5" s="576" t="s">
        <v>473</v>
      </c>
      <c r="Q5" s="576" t="s">
        <v>369</v>
      </c>
      <c r="R5" s="576" t="s">
        <v>370</v>
      </c>
      <c r="S5" s="576" t="s">
        <v>371</v>
      </c>
      <c r="T5" s="576" t="s">
        <v>372</v>
      </c>
      <c r="U5" s="576" t="s">
        <v>204</v>
      </c>
      <c r="V5" s="576" t="s">
        <v>373</v>
      </c>
      <c r="W5" s="576" t="s">
        <v>374</v>
      </c>
      <c r="X5" s="576" t="s">
        <v>375</v>
      </c>
      <c r="Y5" s="576" t="s">
        <v>376</v>
      </c>
      <c r="Z5" s="576" t="s">
        <v>377</v>
      </c>
      <c r="AA5" s="576" t="s">
        <v>378</v>
      </c>
      <c r="AB5" s="576" t="s">
        <v>379</v>
      </c>
      <c r="AC5" s="576" t="s">
        <v>380</v>
      </c>
      <c r="AD5" s="576" t="s">
        <v>381</v>
      </c>
      <c r="AE5" s="576" t="s">
        <v>382</v>
      </c>
      <c r="AF5" s="576" t="s">
        <v>383</v>
      </c>
      <c r="AG5" s="576" t="s">
        <v>384</v>
      </c>
      <c r="AH5" s="576" t="s">
        <v>385</v>
      </c>
      <c r="AI5" s="576" t="s">
        <v>386</v>
      </c>
      <c r="AJ5" s="576" t="s">
        <v>387</v>
      </c>
      <c r="AK5" s="576" t="s">
        <v>388</v>
      </c>
      <c r="AL5" s="576" t="s">
        <v>389</v>
      </c>
      <c r="AM5" s="576" t="s">
        <v>390</v>
      </c>
      <c r="AN5" s="576" t="s">
        <v>391</v>
      </c>
      <c r="AO5" s="576" t="s">
        <v>392</v>
      </c>
      <c r="AP5" s="576" t="s">
        <v>393</v>
      </c>
      <c r="AQ5" s="576" t="s">
        <v>394</v>
      </c>
      <c r="AR5" s="576" t="s">
        <v>395</v>
      </c>
      <c r="AS5" s="576" t="s">
        <v>474</v>
      </c>
      <c r="AT5" s="576" t="s">
        <v>397</v>
      </c>
      <c r="AU5" s="576" t="s">
        <v>398</v>
      </c>
      <c r="AV5" s="576" t="s">
        <v>399</v>
      </c>
      <c r="AW5" s="576" t="s">
        <v>204</v>
      </c>
      <c r="AX5" s="576" t="s">
        <v>400</v>
      </c>
      <c r="AY5" s="576" t="s">
        <v>401</v>
      </c>
      <c r="AZ5" s="576" t="s">
        <v>402</v>
      </c>
      <c r="BA5" s="576" t="s">
        <v>403</v>
      </c>
      <c r="BB5" s="576" t="s">
        <v>404</v>
      </c>
      <c r="BC5" s="576" t="s">
        <v>405</v>
      </c>
      <c r="BD5" s="576" t="s">
        <v>406</v>
      </c>
      <c r="BE5" s="576" t="s">
        <v>407</v>
      </c>
      <c r="BF5" s="576" t="s">
        <v>408</v>
      </c>
      <c r="BG5" s="576" t="s">
        <v>409</v>
      </c>
      <c r="BH5" s="576" t="s">
        <v>410</v>
      </c>
      <c r="BI5" s="576" t="s">
        <v>411</v>
      </c>
      <c r="BJ5" s="576" t="s">
        <v>204</v>
      </c>
      <c r="BK5" s="576" t="s">
        <v>412</v>
      </c>
      <c r="BL5" s="576" t="s">
        <v>413</v>
      </c>
      <c r="BM5" s="576" t="s">
        <v>414</v>
      </c>
      <c r="BN5" s="576" t="s">
        <v>415</v>
      </c>
      <c r="BO5" s="576" t="s">
        <v>204</v>
      </c>
      <c r="BP5" s="576" t="s">
        <v>416</v>
      </c>
      <c r="BQ5" s="576" t="s">
        <v>417</v>
      </c>
      <c r="BR5" s="576" t="s">
        <v>418</v>
      </c>
      <c r="BS5" s="576" t="s">
        <v>419</v>
      </c>
      <c r="BT5" s="576" t="s">
        <v>420</v>
      </c>
      <c r="BU5" s="576" t="s">
        <v>421</v>
      </c>
      <c r="BV5" s="576" t="s">
        <v>422</v>
      </c>
      <c r="BW5" s="576" t="s">
        <v>423</v>
      </c>
      <c r="BX5" s="576" t="s">
        <v>424</v>
      </c>
      <c r="BY5" s="576" t="s">
        <v>425</v>
      </c>
      <c r="BZ5" s="576" t="s">
        <v>426</v>
      </c>
      <c r="CA5" s="576" t="s">
        <v>427</v>
      </c>
      <c r="CB5" s="576" t="s">
        <v>204</v>
      </c>
      <c r="CC5" s="576" t="s">
        <v>416</v>
      </c>
      <c r="CD5" s="576" t="s">
        <v>417</v>
      </c>
      <c r="CE5" s="576" t="s">
        <v>418</v>
      </c>
      <c r="CF5" s="576" t="s">
        <v>419</v>
      </c>
      <c r="CG5" s="576" t="s">
        <v>420</v>
      </c>
      <c r="CH5" s="576" t="s">
        <v>421</v>
      </c>
      <c r="CI5" s="576" t="s">
        <v>422</v>
      </c>
      <c r="CJ5" s="576" t="s">
        <v>428</v>
      </c>
      <c r="CK5" s="576" t="s">
        <v>429</v>
      </c>
      <c r="CL5" s="576" t="s">
        <v>430</v>
      </c>
      <c r="CM5" s="576" t="s">
        <v>431</v>
      </c>
      <c r="CN5" s="576" t="s">
        <v>423</v>
      </c>
      <c r="CO5" s="576" t="s">
        <v>424</v>
      </c>
      <c r="CP5" s="576" t="s">
        <v>425</v>
      </c>
      <c r="CQ5" s="576" t="s">
        <v>426</v>
      </c>
      <c r="CR5" s="576" t="s">
        <v>432</v>
      </c>
      <c r="CS5" s="576" t="s">
        <v>204</v>
      </c>
      <c r="CT5" s="576" t="s">
        <v>433</v>
      </c>
      <c r="CU5" s="576" t="s">
        <v>434</v>
      </c>
      <c r="CV5" s="576" t="s">
        <v>204</v>
      </c>
      <c r="CW5" s="576" t="s">
        <v>433</v>
      </c>
      <c r="CX5" s="576" t="s">
        <v>435</v>
      </c>
      <c r="CY5" s="576" t="s">
        <v>436</v>
      </c>
      <c r="CZ5" s="576" t="s">
        <v>437</v>
      </c>
      <c r="DA5" s="576" t="s">
        <v>434</v>
      </c>
      <c r="DB5" s="576" t="s">
        <v>204</v>
      </c>
      <c r="DC5" s="576" t="s">
        <v>438</v>
      </c>
      <c r="DD5" s="576" t="s">
        <v>439</v>
      </c>
      <c r="DE5" s="576" t="s">
        <v>440</v>
      </c>
      <c r="DF5" s="576" t="s">
        <v>204</v>
      </c>
      <c r="DG5" s="576" t="s">
        <v>441</v>
      </c>
      <c r="DH5" s="576" t="s">
        <v>442</v>
      </c>
      <c r="DI5" s="576" t="s">
        <v>443</v>
      </c>
      <c r="DJ5" s="576" t="s">
        <v>444</v>
      </c>
      <c r="DK5" s="597" t="s">
        <v>323</v>
      </c>
    </row>
    <row s="625" customFormat="1" customHeight="1" ht="22.5">
      <c r="A6" s="575" t="s">
        <v>266</v>
      </c>
      <c r="B6" s="576" t="s">
        <v>267</v>
      </c>
      <c r="C6" s="576" t="s">
        <v>268</v>
      </c>
      <c r="D6" s="576" t="s">
        <v>269</v>
      </c>
      <c r="E6" s="702" t="s">
        <v>130</v>
      </c>
      <c r="F6" s="576">
        <v>1</v>
      </c>
      <c r="G6" s="576">
        <v>2</v>
      </c>
      <c r="H6" s="576">
        <v>3</v>
      </c>
      <c r="I6" s="576">
        <v>4</v>
      </c>
      <c r="J6" s="576">
        <v>5</v>
      </c>
      <c r="K6" s="576">
        <v>6</v>
      </c>
      <c r="L6" s="576">
        <v>7</v>
      </c>
      <c r="M6" s="576">
        <v>8</v>
      </c>
      <c r="N6" s="576">
        <v>9</v>
      </c>
      <c r="O6" s="576">
        <v>10</v>
      </c>
      <c r="P6" s="576">
        <v>11</v>
      </c>
      <c r="Q6" s="576">
        <v>12</v>
      </c>
      <c r="R6" s="576">
        <v>13</v>
      </c>
      <c r="S6" s="576">
        <v>14</v>
      </c>
      <c r="T6" s="576">
        <v>15</v>
      </c>
      <c r="U6" s="576">
        <v>16</v>
      </c>
      <c r="V6" s="576">
        <v>17</v>
      </c>
      <c r="W6" s="576">
        <v>18</v>
      </c>
      <c r="X6" s="576">
        <v>19</v>
      </c>
      <c r="Y6" s="576">
        <v>20</v>
      </c>
      <c r="Z6" s="576">
        <v>21</v>
      </c>
      <c r="AA6" s="576">
        <v>22</v>
      </c>
      <c r="AB6" s="576">
        <v>23</v>
      </c>
      <c r="AC6" s="576">
        <v>24</v>
      </c>
      <c r="AD6" s="576">
        <v>25</v>
      </c>
      <c r="AE6" s="576">
        <v>26</v>
      </c>
      <c r="AF6" s="576">
        <v>27</v>
      </c>
      <c r="AG6" s="576">
        <v>28</v>
      </c>
      <c r="AH6" s="576">
        <v>29</v>
      </c>
      <c r="AI6" s="576">
        <v>30</v>
      </c>
      <c r="AJ6" s="576">
        <v>31</v>
      </c>
      <c r="AK6" s="576">
        <v>32</v>
      </c>
      <c r="AL6" s="576">
        <v>33</v>
      </c>
      <c r="AM6" s="576">
        <v>34</v>
      </c>
      <c r="AN6" s="576">
        <v>35</v>
      </c>
      <c r="AO6" s="576">
        <v>36</v>
      </c>
      <c r="AP6" s="576">
        <v>37</v>
      </c>
      <c r="AQ6" s="576">
        <v>38</v>
      </c>
      <c r="AR6" s="576">
        <v>39</v>
      </c>
      <c r="AS6" s="576">
        <v>40</v>
      </c>
      <c r="AT6" s="576">
        <v>41</v>
      </c>
      <c r="AU6" s="576">
        <v>42</v>
      </c>
      <c r="AV6" s="576">
        <v>43</v>
      </c>
      <c r="AW6" s="576">
        <v>44</v>
      </c>
      <c r="AX6" s="576">
        <v>45</v>
      </c>
      <c r="AY6" s="576">
        <v>46</v>
      </c>
      <c r="AZ6" s="576">
        <v>47</v>
      </c>
      <c r="BA6" s="576">
        <v>48</v>
      </c>
      <c r="BB6" s="576">
        <v>49</v>
      </c>
      <c r="BC6" s="576">
        <v>50</v>
      </c>
      <c r="BD6" s="576">
        <v>51</v>
      </c>
      <c r="BE6" s="576">
        <v>52</v>
      </c>
      <c r="BF6" s="576">
        <v>53</v>
      </c>
      <c r="BG6" s="576">
        <v>54</v>
      </c>
      <c r="BH6" s="626">
        <v>55</v>
      </c>
      <c r="BI6" s="626">
        <v>56</v>
      </c>
      <c r="BJ6" s="626">
        <v>57</v>
      </c>
      <c r="BK6" s="626">
        <v>58</v>
      </c>
      <c r="BL6" s="626">
        <v>59</v>
      </c>
      <c r="BM6" s="626">
        <v>60</v>
      </c>
      <c r="BN6" s="626">
        <v>61</v>
      </c>
      <c r="BO6" s="626">
        <v>62</v>
      </c>
      <c r="BP6" s="626">
        <v>63</v>
      </c>
      <c r="BQ6" s="626">
        <v>64</v>
      </c>
      <c r="BR6" s="626">
        <v>65</v>
      </c>
      <c r="BS6" s="626">
        <v>66</v>
      </c>
      <c r="BT6" s="626">
        <v>67</v>
      </c>
      <c r="BU6" s="626">
        <v>68</v>
      </c>
      <c r="BV6" s="626">
        <v>69</v>
      </c>
      <c r="BW6" s="626">
        <v>70</v>
      </c>
      <c r="BX6" s="626">
        <v>71</v>
      </c>
      <c r="BY6" s="626">
        <v>72</v>
      </c>
      <c r="BZ6" s="626">
        <v>73</v>
      </c>
      <c r="CA6" s="626">
        <v>74</v>
      </c>
      <c r="CB6" s="576">
        <v>75</v>
      </c>
      <c r="CC6" s="576">
        <v>76</v>
      </c>
      <c r="CD6" s="576">
        <v>77</v>
      </c>
      <c r="CE6" s="576">
        <v>78</v>
      </c>
      <c r="CF6" s="576">
        <v>79</v>
      </c>
      <c r="CG6" s="576">
        <v>80</v>
      </c>
      <c r="CH6" s="576">
        <v>81</v>
      </c>
      <c r="CI6" s="576">
        <v>82</v>
      </c>
      <c r="CJ6" s="576">
        <v>83</v>
      </c>
      <c r="CK6" s="576">
        <v>84</v>
      </c>
      <c r="CL6" s="576">
        <v>85</v>
      </c>
      <c r="CM6" s="576">
        <v>86</v>
      </c>
      <c r="CN6" s="576">
        <v>87</v>
      </c>
      <c r="CO6" s="576">
        <v>88</v>
      </c>
      <c r="CP6" s="576">
        <v>89</v>
      </c>
      <c r="CQ6" s="576">
        <v>90</v>
      </c>
      <c r="CR6" s="576">
        <v>91</v>
      </c>
      <c r="CS6" s="576">
        <v>92</v>
      </c>
      <c r="CT6" s="576">
        <v>93</v>
      </c>
      <c r="CU6" s="576">
        <v>94</v>
      </c>
      <c r="CV6" s="576">
        <v>95</v>
      </c>
      <c r="CW6" s="576">
        <v>96</v>
      </c>
      <c r="CX6" s="576">
        <v>97</v>
      </c>
      <c r="CY6" s="576">
        <v>98</v>
      </c>
      <c r="CZ6" s="576">
        <v>99</v>
      </c>
      <c r="DA6" s="576">
        <v>100</v>
      </c>
      <c r="DB6" s="576">
        <v>101</v>
      </c>
      <c r="DC6" s="576">
        <v>102</v>
      </c>
      <c r="DD6" s="576">
        <v>103</v>
      </c>
      <c r="DE6" s="576">
        <v>104</v>
      </c>
      <c r="DF6" s="576">
        <v>105</v>
      </c>
      <c r="DG6" s="626">
        <v>106</v>
      </c>
      <c r="DH6" s="626">
        <v>107</v>
      </c>
      <c r="DI6" s="626">
        <v>108</v>
      </c>
      <c r="DJ6" s="626" t="s">
        <v>445</v>
      </c>
      <c r="DK6" s="627" t="s">
        <v>446</v>
      </c>
    </row>
    <row s="628" customFormat="1" customHeight="1" ht="22.5">
      <c r="A7" s="588"/>
      <c r="B7" s="590"/>
      <c r="C7" s="590"/>
      <c r="D7" s="703" t="s">
        <v>258</v>
      </c>
      <c r="E7" s="648"/>
      <c r="F7" s="592">
        <f>Table181213[[#This Row], [je2]]+Table181213[[#This Row], [je16]]+Table181213[[#This Row], [je44]]+Table181213[[#This Row], [je62]]+Table181213[[#This Row], [je57]]+Table181213[[#This Row], [je75]]+Table181213[[#This Row], [je92]]+Table181213[[#This Row], [je95]]+Table181213[[#This Row], [je101]]+Table181213[[#This Row], [je105]]</f>
        <v>0</v>
      </c>
      <c r="G7" s="592">
        <f>SUM(Table181213[[#This Row], [je3]]:Table181213[[#This Row], [je15]])</f>
        <v>0</v>
      </c>
      <c r="H7" s="591">
        <v>0</v>
      </c>
      <c r="I7" s="591">
        <v>0</v>
      </c>
      <c r="J7" s="591">
        <v>0</v>
      </c>
      <c r="K7" s="591">
        <v>0</v>
      </c>
      <c r="L7" s="591">
        <v>0</v>
      </c>
      <c r="M7" s="591">
        <v>0</v>
      </c>
      <c r="N7" s="591">
        <v>0</v>
      </c>
      <c r="O7" s="591">
        <v>0</v>
      </c>
      <c r="P7" s="591">
        <v>0</v>
      </c>
      <c r="Q7" s="591">
        <v>0</v>
      </c>
      <c r="R7" s="591">
        <v>0</v>
      </c>
      <c r="S7" s="591">
        <v>0</v>
      </c>
      <c r="T7" s="591">
        <v>0</v>
      </c>
      <c r="U7" s="592">
        <f>SUM(Table181213[[#This Row], [je17]]:Table181213[[#This Row], [je43]])</f>
        <v>0</v>
      </c>
      <c r="V7" s="591">
        <v>0</v>
      </c>
      <c r="W7" s="591">
        <v>0</v>
      </c>
      <c r="X7" s="591">
        <v>0</v>
      </c>
      <c r="Y7" s="591">
        <v>0</v>
      </c>
      <c r="Z7" s="591">
        <v>0</v>
      </c>
      <c r="AA7" s="591">
        <v>0</v>
      </c>
      <c r="AB7" s="591">
        <v>0</v>
      </c>
      <c r="AC7" s="591">
        <v>0</v>
      </c>
      <c r="AD7" s="591">
        <v>0</v>
      </c>
      <c r="AE7" s="591">
        <v>0</v>
      </c>
      <c r="AF7" s="591">
        <v>0</v>
      </c>
      <c r="AG7" s="591">
        <v>0</v>
      </c>
      <c r="AH7" s="591">
        <v>0</v>
      </c>
      <c r="AI7" s="591">
        <v>0</v>
      </c>
      <c r="AJ7" s="591">
        <v>0</v>
      </c>
      <c r="AK7" s="591">
        <v>0</v>
      </c>
      <c r="AL7" s="591">
        <v>0</v>
      </c>
      <c r="AM7" s="591">
        <v>0</v>
      </c>
      <c r="AN7" s="591">
        <v>0</v>
      </c>
      <c r="AO7" s="591">
        <v>0</v>
      </c>
      <c r="AP7" s="591">
        <v>0</v>
      </c>
      <c r="AQ7" s="591">
        <v>0</v>
      </c>
      <c r="AR7" s="591">
        <v>0</v>
      </c>
      <c r="AS7" s="591">
        <v>0</v>
      </c>
      <c r="AT7" s="591">
        <v>0</v>
      </c>
      <c r="AU7" s="591">
        <v>0</v>
      </c>
      <c r="AV7" s="591">
        <v>0</v>
      </c>
      <c r="AW7" s="592">
        <f>SUM(Table181213[[#This Row], [je45]]:Table181213[[#This Row], [je56]])</f>
        <v>0</v>
      </c>
      <c r="AX7" s="591">
        <v>0</v>
      </c>
      <c r="AY7" s="591">
        <v>0</v>
      </c>
      <c r="AZ7" s="591">
        <v>0</v>
      </c>
      <c r="BA7" s="591">
        <v>0</v>
      </c>
      <c r="BB7" s="591">
        <v>0</v>
      </c>
      <c r="BC7" s="591">
        <v>0</v>
      </c>
      <c r="BD7" s="591">
        <v>0</v>
      </c>
      <c r="BE7" s="591">
        <v>0</v>
      </c>
      <c r="BF7" s="591">
        <v>0</v>
      </c>
      <c r="BG7" s="591">
        <v>0</v>
      </c>
      <c r="BH7" s="591">
        <v>0</v>
      </c>
      <c r="BI7" s="591">
        <v>0</v>
      </c>
      <c r="BJ7" s="592">
        <f>SUM(Table181213[[#This Row], [je58]]:Table181213[[#This Row], [je61]])</f>
        <v>0</v>
      </c>
      <c r="BK7" s="591">
        <v>0</v>
      </c>
      <c r="BL7" s="591">
        <v>0</v>
      </c>
      <c r="BM7" s="591">
        <v>0</v>
      </c>
      <c r="BN7" s="591">
        <v>0</v>
      </c>
      <c r="BO7" s="592">
        <f>SUM(Table181213[[#This Row], [je63]]:Table181213[[#This Row], [je74]])</f>
        <v>0</v>
      </c>
      <c r="BP7" s="591">
        <v>0</v>
      </c>
      <c r="BQ7" s="591">
        <v>0</v>
      </c>
      <c r="BR7" s="591">
        <v>0</v>
      </c>
      <c r="BS7" s="591">
        <v>0</v>
      </c>
      <c r="BT7" s="591">
        <v>0</v>
      </c>
      <c r="BU7" s="591">
        <v>0</v>
      </c>
      <c r="BV7" s="591">
        <v>0</v>
      </c>
      <c r="BW7" s="591">
        <v>0</v>
      </c>
      <c r="BX7" s="591">
        <v>0</v>
      </c>
      <c r="BY7" s="591">
        <v>0</v>
      </c>
      <c r="BZ7" s="591">
        <v>0</v>
      </c>
      <c r="CA7" s="591">
        <v>0</v>
      </c>
      <c r="CB7" s="592">
        <f>SUM(Table181213[[#This Row], [je76]]:Table181213[[#This Row], [je91]])</f>
        <v>0</v>
      </c>
      <c r="CC7" s="591">
        <v>0</v>
      </c>
      <c r="CD7" s="591">
        <v>0</v>
      </c>
      <c r="CE7" s="591">
        <v>0</v>
      </c>
      <c r="CF7" s="591">
        <v>0</v>
      </c>
      <c r="CG7" s="591">
        <v>0</v>
      </c>
      <c r="CH7" s="591">
        <v>0</v>
      </c>
      <c r="CI7" s="591">
        <v>0</v>
      </c>
      <c r="CJ7" s="591">
        <v>0</v>
      </c>
      <c r="CK7" s="591">
        <v>0</v>
      </c>
      <c r="CL7" s="591">
        <v>0</v>
      </c>
      <c r="CM7" s="591">
        <v>0</v>
      </c>
      <c r="CN7" s="591">
        <v>0</v>
      </c>
      <c r="CO7" s="591">
        <v>0</v>
      </c>
      <c r="CP7" s="591">
        <v>0</v>
      </c>
      <c r="CQ7" s="591">
        <v>0</v>
      </c>
      <c r="CR7" s="591">
        <v>0</v>
      </c>
      <c r="CS7" s="592">
        <f>SUM(Table181213[[#This Row], [je93]]:Table181213[[#This Row], [je94]])</f>
        <v>0</v>
      </c>
      <c r="CT7" s="591">
        <v>0</v>
      </c>
      <c r="CU7" s="591">
        <v>0</v>
      </c>
      <c r="CV7" s="592">
        <f>SUM(Table181213[[#This Row], [je96]]:Table181213[[#This Row], [je100]])</f>
        <v>0</v>
      </c>
      <c r="CW7" s="591">
        <v>0</v>
      </c>
      <c r="CX7" s="591">
        <v>0</v>
      </c>
      <c r="CY7" s="591">
        <v>0</v>
      </c>
      <c r="CZ7" s="591">
        <v>0</v>
      </c>
      <c r="DA7" s="591">
        <v>0</v>
      </c>
      <c r="DB7" s="592">
        <f>SUM(Table181213[[#This Row], [je102]]:Table181213[[#This Row], [je104]])</f>
        <v>0</v>
      </c>
      <c r="DC7" s="591">
        <v>0</v>
      </c>
      <c r="DD7" s="591">
        <v>0</v>
      </c>
      <c r="DE7" s="591">
        <v>0</v>
      </c>
      <c r="DF7" s="592">
        <f>SUM(Table181213[[#This Row], [je106]]:Table181213[[#This Row], [je110]])</f>
        <v>0</v>
      </c>
      <c r="DG7" s="591">
        <v>0</v>
      </c>
      <c r="DH7" s="591">
        <v>0</v>
      </c>
      <c r="DI7" s="591">
        <v>0</v>
      </c>
      <c r="DJ7" s="591">
        <v>0</v>
      </c>
      <c r="DK7" s="593">
        <v>0</v>
      </c>
    </row>
  </sheetData>
  <mergeCells count="15">
    <mergeCell ref="A1:AO1"/>
    <mergeCell ref="A4:E4"/>
    <mergeCell ref="G4:T4"/>
    <mergeCell ref="U4:AV4"/>
    <mergeCell ref="AW4:BI4"/>
    <mergeCell ref="BJ4:BN4"/>
    <mergeCell ref="BO4:CA4"/>
    <mergeCell ref="CB4:CR4"/>
    <mergeCell ref="CS4:CU4"/>
    <mergeCell ref="CV4:DA4"/>
    <mergeCell ref="DB4:DE4"/>
    <mergeCell ref="DF4:DK4"/>
    <mergeCell ref="A5:C5"/>
    <mergeCell ref="F4:F5"/>
    <mergeCell ref="A3:E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09CAA-013D-35FC-2ACA-6EB6396A493B}" mc:Ignorable="x14ac xr xr2 xr3">
  <sheetPr>
    <pageSetUpPr fitToPage="1"/>
  </sheetPr>
  <dimension ref="A1:J31"/>
  <sheetViews>
    <sheetView topLeftCell="A1" showGridLines="0" zoomScale="90" workbookViewId="0">
      <selection activeCell="A1" sqref="A1:J1"/>
    </sheetView>
  </sheetViews>
  <sheetFormatPr defaultColWidth="9.00390625" customHeight="1" defaultRowHeight="14.25"/>
  <cols>
    <col min="1" max="1" style="739" width="27.50390625" customWidth="1"/>
    <col min="2" max="2" style="739" width="4.625" customWidth="1"/>
    <col min="3" max="3" style="739" width="18.75390625" customWidth="1"/>
    <col min="4" max="4" style="739" width="18.75390625" customWidth="1"/>
    <col min="5" max="5" style="739" width="18.75390625" customWidth="1"/>
    <col min="6" max="6" style="739" width="18.75390625" customWidth="1"/>
    <col min="7" max="7" style="739" width="38.875" customWidth="1"/>
    <col min="8" max="8" style="739" width="4.625" customWidth="1"/>
    <col min="9" max="9" style="0" width="18.75390625" customWidth="1"/>
    <col min="10" max="10" width="18.75390625" customWidth="1"/>
  </cols>
  <sheetData>
    <row customHeight="1" ht="21">
      <c r="A1" s="705" t="s">
        <v>689</v>
      </c>
      <c r="B1" s="705"/>
      <c r="C1" s="705"/>
      <c r="D1" s="705"/>
      <c r="E1" s="705"/>
      <c r="F1" s="705"/>
      <c r="G1" s="705"/>
      <c r="H1" s="705"/>
      <c r="I1" s="94"/>
      <c r="J1" s="705"/>
    </row>
    <row customHeight="1" ht="18">
      <c r="J2" s="82" t="s">
        <v>690</v>
      </c>
    </row>
    <row customHeight="1" ht="18">
      <c r="A3" s="706" t="s">
        <v>68</v>
      </c>
      <c r="J3" s="82" t="s">
        <v>69</v>
      </c>
    </row>
    <row customHeight="1" ht="18">
      <c r="A4" s="707" t="s">
        <v>691</v>
      </c>
      <c r="B4" s="708" t="s">
        <v>73</v>
      </c>
      <c r="C4" s="708" t="s">
        <v>692</v>
      </c>
      <c r="D4" s="708"/>
      <c r="E4" s="708" t="s">
        <v>693</v>
      </c>
      <c r="F4" s="708"/>
      <c r="G4" s="708" t="s">
        <v>691</v>
      </c>
      <c r="H4" s="708" t="s">
        <v>73</v>
      </c>
      <c r="I4" s="709" t="s">
        <v>692</v>
      </c>
      <c r="J4" s="710" t="s">
        <v>693</v>
      </c>
    </row>
    <row customHeight="1" ht="18">
      <c r="A5" s="711"/>
      <c r="B5" s="712"/>
      <c r="C5" s="712" t="s">
        <v>694</v>
      </c>
      <c r="D5" s="712" t="s">
        <v>695</v>
      </c>
      <c r="E5" s="712" t="s">
        <v>694</v>
      </c>
      <c r="F5" s="712" t="s">
        <v>695</v>
      </c>
      <c r="G5" s="712"/>
      <c r="H5" s="712"/>
      <c r="I5" s="529"/>
      <c r="J5" s="713"/>
    </row>
    <row customHeight="1" ht="22.5">
      <c r="A6" s="711" t="s">
        <v>696</v>
      </c>
      <c r="B6" s="712" t="s">
        <v>73</v>
      </c>
      <c r="C6" s="712" t="s">
        <v>80</v>
      </c>
      <c r="D6" s="712">
        <v>2</v>
      </c>
      <c r="E6" s="712">
        <v>3</v>
      </c>
      <c r="F6" s="712">
        <v>4</v>
      </c>
      <c r="G6" s="712" t="s">
        <v>696</v>
      </c>
      <c r="H6" s="712" t="s">
        <v>73</v>
      </c>
      <c r="I6" s="529">
        <v>5</v>
      </c>
      <c r="J6" s="713">
        <v>6</v>
      </c>
    </row>
    <row customHeight="1" ht="22.5">
      <c r="A7" s="711" t="s">
        <v>697</v>
      </c>
      <c r="B7" s="712">
        <v>1</v>
      </c>
      <c r="C7" s="714" t="s">
        <v>130</v>
      </c>
      <c r="D7" s="715" t="s">
        <v>130</v>
      </c>
      <c r="E7" s="716" t="s">
        <v>130</v>
      </c>
      <c r="F7" s="715" t="s">
        <v>130</v>
      </c>
      <c r="G7" s="712" t="s">
        <v>698</v>
      </c>
      <c r="H7" s="712">
        <v>24</v>
      </c>
      <c r="I7" s="101" t="s">
        <v>130</v>
      </c>
      <c r="J7" s="717" t="s">
        <v>130</v>
      </c>
    </row>
    <row customHeight="1" ht="22.5">
      <c r="A8" s="553" t="s">
        <v>699</v>
      </c>
      <c r="B8" s="712">
        <v>2</v>
      </c>
      <c r="C8" s="714" t="s">
        <v>130</v>
      </c>
      <c r="D8" s="716" t="s">
        <v>130</v>
      </c>
      <c r="E8" s="716" t="s">
        <v>130</v>
      </c>
      <c r="F8" s="716" t="s">
        <v>130</v>
      </c>
      <c r="G8" s="718" t="s">
        <v>700</v>
      </c>
      <c r="H8" s="712">
        <v>25</v>
      </c>
      <c r="I8" s="101" t="s">
        <v>130</v>
      </c>
      <c r="J8" s="717" t="s">
        <v>130</v>
      </c>
    </row>
    <row customHeight="1" ht="22.5">
      <c r="A9" s="553" t="s">
        <v>701</v>
      </c>
      <c r="B9" s="712">
        <v>3</v>
      </c>
      <c r="C9" s="714" t="s">
        <v>130</v>
      </c>
      <c r="D9" s="719">
        <v>287278.75</v>
      </c>
      <c r="E9" s="716" t="s">
        <v>130</v>
      </c>
      <c r="F9" s="719">
        <v>273777.97</v>
      </c>
      <c r="G9" s="718" t="s">
        <v>702</v>
      </c>
      <c r="H9" s="712">
        <v>26</v>
      </c>
      <c r="I9" s="720">
        <f>I10+I14</f>
        <v>0</v>
      </c>
      <c r="J9" s="721">
        <f>J10+J14</f>
        <v>0</v>
      </c>
    </row>
    <row customHeight="1" ht="22.5">
      <c r="A10" s="553" t="s">
        <v>703</v>
      </c>
      <c r="B10" s="712">
        <v>4</v>
      </c>
      <c r="C10" s="714" t="s">
        <v>130</v>
      </c>
      <c r="D10" s="719">
        <v>287278.75</v>
      </c>
      <c r="E10" s="716" t="s">
        <v>130</v>
      </c>
      <c r="F10" s="719">
        <v>240169.27</v>
      </c>
      <c r="G10" s="718" t="s">
        <v>704</v>
      </c>
      <c r="H10" s="712">
        <v>27</v>
      </c>
      <c r="I10" s="720">
        <f>SUM(I11:I13)</f>
        <v>0</v>
      </c>
      <c r="J10" s="721">
        <f>SUM(J11:J13)</f>
        <v>0</v>
      </c>
    </row>
    <row customHeight="1" ht="22.5">
      <c r="A11" s="553" t="s">
        <v>705</v>
      </c>
      <c r="B11" s="712">
        <v>5</v>
      </c>
      <c r="C11" s="714" t="s">
        <v>130</v>
      </c>
      <c r="D11" s="719">
        <v>0</v>
      </c>
      <c r="E11" s="716" t="s">
        <v>130</v>
      </c>
      <c r="F11" s="719">
        <v>0</v>
      </c>
      <c r="G11" s="718" t="s">
        <v>706</v>
      </c>
      <c r="H11" s="712">
        <v>28</v>
      </c>
      <c r="I11" s="719">
        <v>0</v>
      </c>
      <c r="J11" s="721">
        <v>0</v>
      </c>
    </row>
    <row customHeight="1" ht="22.5">
      <c r="A12" s="553" t="s">
        <v>707</v>
      </c>
      <c r="B12" s="712">
        <v>6</v>
      </c>
      <c r="C12" s="722" t="s">
        <v>130</v>
      </c>
      <c r="D12" s="719">
        <v>47933257.98</v>
      </c>
      <c r="E12" s="716" t="s">
        <v>130</v>
      </c>
      <c r="F12" s="719">
        <v>48004027.98</v>
      </c>
      <c r="G12" s="718" t="s">
        <v>708</v>
      </c>
      <c r="H12" s="712">
        <v>29</v>
      </c>
      <c r="I12" s="719">
        <v>0</v>
      </c>
      <c r="J12" s="721">
        <v>0</v>
      </c>
    </row>
    <row customHeight="1" ht="22.5">
      <c r="A13" s="553" t="s">
        <v>709</v>
      </c>
      <c r="B13" s="712">
        <v>7</v>
      </c>
      <c r="C13" s="720">
        <f>C14+C15+C16</f>
        <v>0</v>
      </c>
      <c r="D13" s="720">
        <f>SUM(D14:D16)</f>
        <v>0</v>
      </c>
      <c r="E13" s="720">
        <f>SUM(E14:E16)</f>
        <v>0</v>
      </c>
      <c r="F13" s="720">
        <f>SUM(F14:F16)</f>
        <v>0</v>
      </c>
      <c r="G13" s="718" t="s">
        <v>710</v>
      </c>
      <c r="H13" s="712">
        <v>30</v>
      </c>
      <c r="I13" s="719">
        <v>0</v>
      </c>
      <c r="J13" s="721">
        <v>0</v>
      </c>
    </row>
    <row customHeight="1" ht="22.5">
      <c r="A14" s="553" t="s">
        <v>711</v>
      </c>
      <c r="B14" s="712">
        <v>8</v>
      </c>
      <c r="C14" s="719">
        <v>0</v>
      </c>
      <c r="D14" s="719">
        <v>0</v>
      </c>
      <c r="E14" s="719">
        <v>0</v>
      </c>
      <c r="F14" s="719">
        <v>0</v>
      </c>
      <c r="G14" s="718" t="s">
        <v>712</v>
      </c>
      <c r="H14" s="712">
        <v>31</v>
      </c>
      <c r="I14" s="720">
        <f>SUM(I15:I17)</f>
        <v>0</v>
      </c>
      <c r="J14" s="721">
        <f>SUM(J15:J17)</f>
        <v>0</v>
      </c>
    </row>
    <row customHeight="1" ht="22.5">
      <c r="A15" s="553" t="s">
        <v>713</v>
      </c>
      <c r="B15" s="712">
        <v>9</v>
      </c>
      <c r="C15" s="719">
        <v>0</v>
      </c>
      <c r="D15" s="719">
        <v>0</v>
      </c>
      <c r="E15" s="719">
        <v>0</v>
      </c>
      <c r="F15" s="719">
        <v>0</v>
      </c>
      <c r="G15" s="718" t="s">
        <v>714</v>
      </c>
      <c r="H15" s="712">
        <v>32</v>
      </c>
      <c r="I15" s="719">
        <v>0</v>
      </c>
      <c r="J15" s="723">
        <v>0</v>
      </c>
    </row>
    <row customHeight="1" ht="22.5">
      <c r="A16" s="553" t="s">
        <v>715</v>
      </c>
      <c r="B16" s="712">
        <v>10</v>
      </c>
      <c r="C16" s="719">
        <v>0</v>
      </c>
      <c r="D16" s="719">
        <v>0</v>
      </c>
      <c r="E16" s="719">
        <v>0</v>
      </c>
      <c r="F16" s="719">
        <v>0</v>
      </c>
      <c r="G16" s="718" t="s">
        <v>716</v>
      </c>
      <c r="H16" s="712">
        <v>33</v>
      </c>
      <c r="I16" s="719">
        <v>0</v>
      </c>
      <c r="J16" s="723">
        <v>0</v>
      </c>
    </row>
    <row customHeight="1" ht="22.5">
      <c r="A17" s="553" t="s">
        <v>717</v>
      </c>
      <c r="B17" s="712">
        <v>11</v>
      </c>
      <c r="C17" s="724">
        <f>SUM(C18:C22)</f>
        <v>3</v>
      </c>
      <c r="D17" s="720">
        <f>SUM(D18:D22)</f>
        <v>1906000</v>
      </c>
      <c r="E17" s="724">
        <f>SUM(E18:E22)</f>
        <v>3</v>
      </c>
      <c r="F17" s="720">
        <f>SUM(F18:F22)</f>
        <v>1906000</v>
      </c>
      <c r="G17" s="718" t="s">
        <v>718</v>
      </c>
      <c r="H17" s="712">
        <v>34</v>
      </c>
      <c r="I17" s="719">
        <v>0</v>
      </c>
      <c r="J17" s="723">
        <v>0</v>
      </c>
    </row>
    <row customHeight="1" ht="22.5">
      <c r="A18" s="553" t="s">
        <v>719</v>
      </c>
      <c r="B18" s="712">
        <v>12</v>
      </c>
      <c r="C18" s="725">
        <v>0</v>
      </c>
      <c r="D18" s="719">
        <v>0</v>
      </c>
      <c r="E18" s="726">
        <v>0</v>
      </c>
      <c r="F18" s="719">
        <v>0</v>
      </c>
      <c r="G18" s="718" t="s">
        <v>720</v>
      </c>
      <c r="H18" s="712">
        <v>35</v>
      </c>
      <c r="I18" s="720">
        <f>SUM(I19:I22)</f>
        <v>50293.93</v>
      </c>
      <c r="J18" s="721">
        <f>SUM(J19:J22)</f>
        <v>80667.43</v>
      </c>
    </row>
    <row customHeight="1" ht="22.5">
      <c r="A19" s="553" t="s">
        <v>721</v>
      </c>
      <c r="B19" s="712">
        <v>13</v>
      </c>
      <c r="C19" s="725">
        <v>0</v>
      </c>
      <c r="D19" s="719">
        <v>0</v>
      </c>
      <c r="E19" s="725">
        <v>0</v>
      </c>
      <c r="F19" s="719">
        <v>0</v>
      </c>
      <c r="G19" s="718" t="s">
        <v>722</v>
      </c>
      <c r="H19" s="712">
        <v>36</v>
      </c>
      <c r="I19" s="719">
        <v>50293.93</v>
      </c>
      <c r="J19" s="727">
        <v>80667.43</v>
      </c>
    </row>
    <row customHeight="1" ht="22.5">
      <c r="A20" s="553" t="s">
        <v>723</v>
      </c>
      <c r="B20" s="712">
        <v>14</v>
      </c>
      <c r="C20" s="725">
        <v>0</v>
      </c>
      <c r="D20" s="719">
        <v>0</v>
      </c>
      <c r="E20" s="725">
        <v>0</v>
      </c>
      <c r="F20" s="719">
        <v>0</v>
      </c>
      <c r="G20" s="718" t="s">
        <v>724</v>
      </c>
      <c r="H20" s="712">
        <v>37</v>
      </c>
      <c r="I20" s="719">
        <v>0</v>
      </c>
      <c r="J20" s="727">
        <v>0</v>
      </c>
    </row>
    <row customHeight="1" ht="22.5">
      <c r="A21" s="553" t="s">
        <v>725</v>
      </c>
      <c r="B21" s="712">
        <v>15</v>
      </c>
      <c r="C21" s="725">
        <v>0</v>
      </c>
      <c r="D21" s="719">
        <v>0</v>
      </c>
      <c r="E21" s="725">
        <v>0</v>
      </c>
      <c r="F21" s="719">
        <v>0</v>
      </c>
      <c r="G21" s="718" t="s">
        <v>726</v>
      </c>
      <c r="H21" s="712">
        <v>38</v>
      </c>
      <c r="I21" s="719">
        <v>0</v>
      </c>
      <c r="J21" s="727">
        <v>0</v>
      </c>
    </row>
    <row customHeight="1" ht="22.5">
      <c r="A22" s="553" t="s">
        <v>727</v>
      </c>
      <c r="B22" s="712">
        <v>16</v>
      </c>
      <c r="C22" s="725">
        <v>3</v>
      </c>
      <c r="D22" s="719">
        <v>1906000</v>
      </c>
      <c r="E22" s="725">
        <v>3</v>
      </c>
      <c r="F22" s="719">
        <v>1906000</v>
      </c>
      <c r="G22" s="718" t="s">
        <v>728</v>
      </c>
      <c r="H22" s="712">
        <v>39</v>
      </c>
      <c r="I22" s="719">
        <v>0</v>
      </c>
      <c r="J22" s="721">
        <v>0</v>
      </c>
    </row>
    <row customHeight="1" ht="22.5">
      <c r="A23" s="553" t="s">
        <v>729</v>
      </c>
      <c r="B23" s="712">
        <v>17</v>
      </c>
      <c r="C23" s="716" t="s">
        <v>130</v>
      </c>
      <c r="D23" s="719">
        <v>2344330.4</v>
      </c>
      <c r="E23" s="716" t="s">
        <v>130</v>
      </c>
      <c r="F23" s="719">
        <v>3632474.5</v>
      </c>
      <c r="G23" s="718"/>
      <c r="H23" s="712">
        <v>40</v>
      </c>
      <c r="I23" s="105"/>
      <c r="J23" s="728"/>
    </row>
    <row customHeight="1" ht="22.5">
      <c r="A24" s="553" t="s">
        <v>730</v>
      </c>
      <c r="B24" s="712">
        <v>18</v>
      </c>
      <c r="C24" s="716" t="s">
        <v>130</v>
      </c>
      <c r="D24" s="720">
        <f>D12-D23</f>
        <v>45588927.58</v>
      </c>
      <c r="E24" s="716" t="s">
        <v>130</v>
      </c>
      <c r="F24" s="720">
        <f>F12-F23</f>
        <v>44371553.48</v>
      </c>
      <c r="G24" s="718"/>
      <c r="H24" s="712">
        <v>41</v>
      </c>
      <c r="I24" s="729"/>
      <c r="J24" s="117"/>
    </row>
    <row customHeight="1" ht="22.5">
      <c r="A25" s="553" t="s">
        <v>731</v>
      </c>
      <c r="B25" s="712">
        <v>19</v>
      </c>
      <c r="C25" s="716" t="s">
        <v>130</v>
      </c>
      <c r="D25" s="719">
        <v>0</v>
      </c>
      <c r="E25" s="716" t="s">
        <v>130</v>
      </c>
      <c r="F25" s="719">
        <v>190031968.63</v>
      </c>
      <c r="G25" s="718"/>
      <c r="H25" s="712">
        <v>42</v>
      </c>
      <c r="I25" s="729"/>
      <c r="J25" s="117"/>
    </row>
    <row customHeight="1" ht="22.5">
      <c r="A26" s="553" t="s">
        <v>732</v>
      </c>
      <c r="B26" s="712">
        <v>20</v>
      </c>
      <c r="C26" s="716" t="s">
        <v>130</v>
      </c>
      <c r="D26" s="730" t="s">
        <v>130</v>
      </c>
      <c r="E26" s="716" t="s">
        <v>130</v>
      </c>
      <c r="F26" s="730" t="s">
        <v>130</v>
      </c>
      <c r="G26" s="718"/>
      <c r="H26" s="712">
        <v>43</v>
      </c>
      <c r="I26" s="729"/>
      <c r="J26" s="117"/>
    </row>
    <row customHeight="1" ht="22.5">
      <c r="A27" s="553" t="s">
        <v>733</v>
      </c>
      <c r="B27" s="712">
        <v>21</v>
      </c>
      <c r="C27" s="716" t="s">
        <v>130</v>
      </c>
      <c r="D27" s="719">
        <v>0</v>
      </c>
      <c r="E27" s="716" t="s">
        <v>130</v>
      </c>
      <c r="F27" s="719">
        <v>0</v>
      </c>
      <c r="G27" s="718"/>
      <c r="H27" s="712">
        <v>44</v>
      </c>
      <c r="I27" s="729"/>
      <c r="J27" s="117"/>
    </row>
    <row customHeight="1" ht="22.5">
      <c r="A28" s="553" t="s">
        <v>734</v>
      </c>
      <c r="B28" s="712">
        <v>22</v>
      </c>
      <c r="C28" s="716" t="s">
        <v>130</v>
      </c>
      <c r="D28" s="719">
        <v>1949.72</v>
      </c>
      <c r="E28" s="716" t="s">
        <v>130</v>
      </c>
      <c r="F28" s="719">
        <v>2530.06</v>
      </c>
      <c r="G28" s="712"/>
      <c r="H28" s="712">
        <v>45</v>
      </c>
      <c r="I28" s="105"/>
      <c r="J28" s="117"/>
    </row>
    <row customHeight="1" ht="22.5">
      <c r="A29" s="731" t="s">
        <v>735</v>
      </c>
      <c r="B29" s="732">
        <v>23</v>
      </c>
      <c r="C29" s="733" t="s">
        <v>130</v>
      </c>
      <c r="D29" s="734">
        <v>134578.7</v>
      </c>
      <c r="E29" s="733" t="s">
        <v>130</v>
      </c>
      <c r="F29" s="734">
        <v>157596.34</v>
      </c>
      <c r="G29" s="732"/>
      <c r="H29" s="732">
        <v>46</v>
      </c>
      <c r="I29" s="735"/>
      <c r="J29" s="736"/>
    </row>
    <row customHeight="1" ht="18">
      <c r="A30" s="737" t="s">
        <v>736</v>
      </c>
      <c r="G30" s="738"/>
    </row>
    <row customHeight="1" ht="18.75"/>
  </sheetData>
  <mergeCells count="10">
    <mergeCell ref="A1:J1"/>
    <mergeCell ref="C4:D4"/>
    <mergeCell ref="E4:F4"/>
    <mergeCell ref="A4:A5"/>
    <mergeCell ref="B4:B6"/>
    <mergeCell ref="G4:G5"/>
    <mergeCell ref="H4:H6"/>
    <mergeCell ref="I4:I5"/>
    <mergeCell ref="J4:J5"/>
    <mergeCell ref="A3:C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F898C-846E-1218-9AFC-C37F64C83ED6}" mc:Ignorable="x14ac xr xr2 xr3">
  <sheetPr>
    <pageSetUpPr fitToPage="1"/>
  </sheetPr>
  <dimension ref="A1:AG12"/>
  <sheetViews>
    <sheetView showGridLines="0" workbookViewId="0">
      <pane xSplit="4" ySplit="9" topLeftCell="E10" activePane="bottomRight" state="frozen"/>
      <selection pane="bottomLeft" activeCell="A10" sqref="A10"/>
      <selection pane="topRight" activeCell="E1" sqref="E1"/>
      <selection pane="bottomRight" activeCell="A1" sqref="A1:AG1"/>
    </sheetView>
  </sheetViews>
  <sheetFormatPr defaultColWidth="9.00390625" customHeight="1" defaultRowHeight="14.25"/>
  <cols>
    <col min="1" max="1" style="745" width="3.50390625" customWidth="1"/>
    <col min="2" max="2" style="745" width="3.50390625" customWidth="1"/>
    <col min="3" max="3" style="745" width="3.50390625" customWidth="1"/>
    <col min="4" max="4" style="745" width="27.50390625" customWidth="1"/>
    <col min="5" max="5" style="745" width="7.50390625" customWidth="1"/>
    <col min="6" max="6" style="745" width="7.50390625" customWidth="1"/>
    <col min="7" max="7" style="745" width="7.50390625" customWidth="1"/>
    <col min="8" max="8" style="745" width="7.50390625" customWidth="1"/>
    <col min="9" max="9" style="745" width="7.50390625" customWidth="1"/>
    <col min="10" max="10" style="745" width="7.50390625" customWidth="1"/>
    <col min="11" max="11" style="745" width="7.50390625" customWidth="1"/>
    <col min="12" max="12" style="745" width="7.50390625" customWidth="1"/>
    <col min="13" max="13" style="745" width="7.50390625" customWidth="1"/>
    <col min="14" max="14" style="745" width="7.50390625" customWidth="1"/>
    <col min="15" max="15" style="745" width="7.50390625" customWidth="1"/>
    <col min="16" max="16" style="745" width="7.50390625" customWidth="1"/>
    <col min="17" max="17" style="745" width="7.50390625" customWidth="1"/>
    <col min="18" max="18" style="745" width="7.50390625" customWidth="1"/>
    <col min="19" max="19" style="745" width="7.50390625" customWidth="1"/>
    <col min="20" max="20" style="745" width="7.50390625" customWidth="1"/>
    <col min="21" max="21" style="745" width="7.50390625" customWidth="1"/>
    <col min="22" max="22" style="745" width="7.50390625" customWidth="1"/>
    <col min="23" max="23" style="745" width="7.50390625" customWidth="1"/>
    <col min="24" max="24" style="745" width="7.50390625" customWidth="1"/>
    <col min="25" max="25" style="745" width="7.50390625" customWidth="1"/>
    <col min="26" max="26" style="745" width="7.50390625" customWidth="1"/>
    <col min="27" max="27" style="745" width="7.50390625" customWidth="1"/>
    <col min="28" max="28" style="745" width="7.50390625" customWidth="1"/>
    <col min="29" max="29" style="745" width="7.50390625" customWidth="1"/>
    <col min="30" max="30" style="745" width="7.50390625" customWidth="1"/>
    <col min="31" max="31" style="745" width="7.50390625" customWidth="1"/>
    <col min="32" max="32" style="745" width="7.50390625" customWidth="1"/>
    <col min="33" max="33" style="745" width="7.50390625" customWidth="1"/>
  </cols>
  <sheetData>
    <row s="610" customFormat="1" customHeight="1" ht="21">
      <c r="A1" s="565" t="s">
        <v>737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row>
    <row s="569" customFormat="1" customHeight="1" ht="18">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t="s">
        <v>738</v>
      </c>
    </row>
    <row s="569" customFormat="1" customHeight="1" ht="18">
      <c r="A3" s="570" t="s">
        <v>68</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t="s">
        <v>739</v>
      </c>
    </row>
    <row s="569" customFormat="1" customHeight="1" ht="18">
      <c r="A4" s="595" t="s">
        <v>72</v>
      </c>
      <c r="B4" s="573"/>
      <c r="C4" s="573"/>
      <c r="D4" s="573"/>
      <c r="E4" s="573" t="s">
        <v>740</v>
      </c>
      <c r="F4" s="573"/>
      <c r="G4" s="573" t="s">
        <v>741</v>
      </c>
      <c r="H4" s="573"/>
      <c r="I4" s="573"/>
      <c r="J4" s="573"/>
      <c r="K4" s="573"/>
      <c r="L4" s="573"/>
      <c r="M4" s="573"/>
      <c r="N4" s="573"/>
      <c r="O4" s="573"/>
      <c r="P4" s="573"/>
      <c r="Q4" s="573"/>
      <c r="R4" s="573"/>
      <c r="S4" s="573"/>
      <c r="T4" s="573"/>
      <c r="U4" s="573"/>
      <c r="V4" s="573"/>
      <c r="W4" s="573"/>
      <c r="X4" s="573"/>
      <c r="Y4" s="573"/>
      <c r="Z4" s="573"/>
      <c r="AA4" s="573"/>
      <c r="AB4" s="573"/>
      <c r="AC4" s="573" t="s">
        <v>742</v>
      </c>
      <c r="AD4" s="573"/>
      <c r="AE4" s="573"/>
      <c r="AF4" s="573" t="s">
        <v>743</v>
      </c>
      <c r="AG4" s="596" t="s">
        <v>744</v>
      </c>
    </row>
    <row s="569" customFormat="1" customHeight="1" ht="18">
      <c r="A5" s="575"/>
      <c r="B5" s="576"/>
      <c r="C5" s="576"/>
      <c r="D5" s="576"/>
      <c r="E5" s="576"/>
      <c r="F5" s="576"/>
      <c r="G5" s="576" t="s">
        <v>745</v>
      </c>
      <c r="H5" s="576"/>
      <c r="I5" s="576"/>
      <c r="J5" s="576"/>
      <c r="K5" s="576" t="s">
        <v>746</v>
      </c>
      <c r="L5" s="576"/>
      <c r="M5" s="576"/>
      <c r="N5" s="576"/>
      <c r="O5" s="576"/>
      <c r="P5" s="576"/>
      <c r="Q5" s="576"/>
      <c r="R5" s="576" t="s">
        <v>747</v>
      </c>
      <c r="S5" s="576"/>
      <c r="T5" s="576"/>
      <c r="U5" s="576"/>
      <c r="V5" s="576"/>
      <c r="W5" s="576"/>
      <c r="X5" s="576"/>
      <c r="Y5" s="576" t="s">
        <v>748</v>
      </c>
      <c r="Z5" s="576"/>
      <c r="AA5" s="576"/>
      <c r="AB5" s="576"/>
      <c r="AC5" s="576" t="s">
        <v>258</v>
      </c>
      <c r="AD5" s="576" t="s">
        <v>749</v>
      </c>
      <c r="AE5" s="576"/>
      <c r="AF5" s="576"/>
      <c r="AG5" s="597"/>
    </row>
    <row s="569" customFormat="1" customHeight="1" ht="18">
      <c r="A6" s="575" t="s">
        <v>256</v>
      </c>
      <c r="B6" s="576"/>
      <c r="C6" s="576"/>
      <c r="D6" s="576" t="s">
        <v>257</v>
      </c>
      <c r="E6" s="576" t="s">
        <v>750</v>
      </c>
      <c r="F6" s="576" t="s">
        <v>751</v>
      </c>
      <c r="G6" s="576" t="s">
        <v>258</v>
      </c>
      <c r="H6" s="576" t="s">
        <v>752</v>
      </c>
      <c r="I6" s="576" t="s">
        <v>753</v>
      </c>
      <c r="J6" s="576" t="s">
        <v>754</v>
      </c>
      <c r="K6" s="576" t="s">
        <v>258</v>
      </c>
      <c r="L6" s="576" t="s">
        <v>755</v>
      </c>
      <c r="M6" s="576"/>
      <c r="N6" s="576"/>
      <c r="O6" s="576"/>
      <c r="P6" s="576" t="s">
        <v>753</v>
      </c>
      <c r="Q6" s="576" t="s">
        <v>754</v>
      </c>
      <c r="R6" s="576" t="s">
        <v>258</v>
      </c>
      <c r="S6" s="576" t="s">
        <v>755</v>
      </c>
      <c r="T6" s="576"/>
      <c r="U6" s="576"/>
      <c r="V6" s="576"/>
      <c r="W6" s="576" t="s">
        <v>753</v>
      </c>
      <c r="X6" s="576" t="s">
        <v>754</v>
      </c>
      <c r="Y6" s="576" t="s">
        <v>258</v>
      </c>
      <c r="Z6" s="576" t="s">
        <v>752</v>
      </c>
      <c r="AA6" s="576" t="s">
        <v>753</v>
      </c>
      <c r="AB6" s="576" t="s">
        <v>754</v>
      </c>
      <c r="AC6" s="576"/>
      <c r="AD6" s="576" t="s">
        <v>746</v>
      </c>
      <c r="AE6" s="576" t="s">
        <v>747</v>
      </c>
      <c r="AF6" s="576"/>
      <c r="AG6" s="597"/>
    </row>
    <row s="569" customFormat="1" customHeight="1" ht="60">
      <c r="A7" s="575"/>
      <c r="B7" s="576"/>
      <c r="C7" s="576"/>
      <c r="D7" s="576"/>
      <c r="E7" s="576"/>
      <c r="F7" s="576"/>
      <c r="G7" s="576"/>
      <c r="H7" s="576"/>
      <c r="I7" s="576"/>
      <c r="J7" s="576"/>
      <c r="K7" s="576"/>
      <c r="L7" s="576" t="s">
        <v>204</v>
      </c>
      <c r="M7" s="576" t="s">
        <v>756</v>
      </c>
      <c r="N7" s="576" t="s">
        <v>757</v>
      </c>
      <c r="O7" s="576" t="s">
        <v>758</v>
      </c>
      <c r="P7" s="576"/>
      <c r="Q7" s="576"/>
      <c r="R7" s="576"/>
      <c r="S7" s="576" t="s">
        <v>204</v>
      </c>
      <c r="T7" s="576" t="s">
        <v>756</v>
      </c>
      <c r="U7" s="576" t="s">
        <v>757</v>
      </c>
      <c r="V7" s="576" t="s">
        <v>758</v>
      </c>
      <c r="W7" s="576"/>
      <c r="X7" s="576"/>
      <c r="Y7" s="576"/>
      <c r="Z7" s="576"/>
      <c r="AA7" s="576"/>
      <c r="AB7" s="576"/>
      <c r="AC7" s="576"/>
      <c r="AD7" s="576"/>
      <c r="AE7" s="576"/>
      <c r="AF7" s="576"/>
      <c r="AG7" s="597"/>
    </row>
    <row s="598" customFormat="1" customHeight="1" ht="22.5">
      <c r="A8" s="599" t="s">
        <v>266</v>
      </c>
      <c r="B8" s="600" t="s">
        <v>267</v>
      </c>
      <c r="C8" s="600" t="s">
        <v>268</v>
      </c>
      <c r="D8" s="600" t="s">
        <v>269</v>
      </c>
      <c r="E8" s="600" t="s">
        <v>80</v>
      </c>
      <c r="F8" s="600" t="s">
        <v>81</v>
      </c>
      <c r="G8" s="600" t="s">
        <v>82</v>
      </c>
      <c r="H8" s="600" t="s">
        <v>83</v>
      </c>
      <c r="I8" s="600" t="s">
        <v>84</v>
      </c>
      <c r="J8" s="600" t="s">
        <v>85</v>
      </c>
      <c r="K8" s="600" t="s">
        <v>111</v>
      </c>
      <c r="L8" s="600" t="s">
        <v>116</v>
      </c>
      <c r="M8" s="600" t="s">
        <v>120</v>
      </c>
      <c r="N8" s="600" t="s">
        <v>123</v>
      </c>
      <c r="O8" s="600" t="s">
        <v>126</v>
      </c>
      <c r="P8" s="600" t="s">
        <v>131</v>
      </c>
      <c r="Q8" s="600" t="s">
        <v>135</v>
      </c>
      <c r="R8" s="600" t="s">
        <v>139</v>
      </c>
      <c r="S8" s="600" t="s">
        <v>143</v>
      </c>
      <c r="T8" s="600" t="s">
        <v>147</v>
      </c>
      <c r="U8" s="600" t="s">
        <v>151</v>
      </c>
      <c r="V8" s="600" t="s">
        <v>155</v>
      </c>
      <c r="W8" s="600" t="s">
        <v>159</v>
      </c>
      <c r="X8" s="600" t="s">
        <v>163</v>
      </c>
      <c r="Y8" s="600" t="s">
        <v>167</v>
      </c>
      <c r="Z8" s="600" t="s">
        <v>171</v>
      </c>
      <c r="AA8" s="600" t="s">
        <v>174</v>
      </c>
      <c r="AB8" s="600" t="s">
        <v>177</v>
      </c>
      <c r="AC8" s="600" t="s">
        <v>180</v>
      </c>
      <c r="AD8" s="600" t="s">
        <v>183</v>
      </c>
      <c r="AE8" s="600" t="s">
        <v>187</v>
      </c>
      <c r="AF8" s="600" t="s">
        <v>190</v>
      </c>
      <c r="AG8" s="601" t="s">
        <v>193</v>
      </c>
    </row>
    <row s="569" customFormat="1" customHeight="1" ht="22.5">
      <c r="A9" s="582"/>
      <c r="B9" s="584"/>
      <c r="C9" s="584"/>
      <c r="D9" s="584" t="s">
        <v>258</v>
      </c>
      <c r="E9" s="740">
        <f>E10</f>
        <v>1</v>
      </c>
      <c r="F9" s="740">
        <f>F10</f>
        <v>1</v>
      </c>
      <c r="G9" s="741">
        <f>Table181216[[#This Row], [je4]]+Table181216[[#This Row], [je5]]+Table181216[[#This Row], [je6]]</f>
        <v>45</v>
      </c>
      <c r="H9" s="741">
        <f>Table181216[[#This Row], [je8]]+Table181216[[#This Row], [je15]]+Table181216[[#This Row], [je22]]</f>
        <v>45</v>
      </c>
      <c r="I9" s="741">
        <f>Table181216[[#This Row], [je12]]+Table181216[[#This Row], [je19]]+Table181216[[#This Row], [je23]]</f>
        <v>0</v>
      </c>
      <c r="J9" s="741">
        <f>Table181216[[#This Row], [je13]]+Table181216[[#This Row], [je20]]+Table181216[[#This Row], [je24]]</f>
        <v>0</v>
      </c>
      <c r="K9" s="741">
        <f>Table181216[[#This Row], [je8]]+Table181216[[#This Row], [je12]]+Table181216[[#This Row], [je13]]</f>
        <v>45</v>
      </c>
      <c r="L9" s="741">
        <f>Table181216[[#This Row], [je9]]+Table181216[[#This Row], [je10]]+Table181216[[#This Row], [je11]]</f>
        <v>45</v>
      </c>
      <c r="M9" s="740">
        <f>M10</f>
        <v>0</v>
      </c>
      <c r="N9" s="740">
        <f>N10</f>
        <v>0</v>
      </c>
      <c r="O9" s="740">
        <f>O10</f>
        <v>45</v>
      </c>
      <c r="P9" s="740">
        <f>P10</f>
        <v>0</v>
      </c>
      <c r="Q9" s="740">
        <f>Q10</f>
        <v>0</v>
      </c>
      <c r="R9" s="741">
        <f>Table181216[[#This Row], [je15]]+Table181216[[#This Row], [je19]]+Table181216[[#This Row], [je20]]</f>
        <v>0</v>
      </c>
      <c r="S9" s="741">
        <f>Table181216[[#This Row], [je16]]+Table181216[[#This Row], [je17]]+Table181216[[#This Row], [je18]]</f>
        <v>0</v>
      </c>
      <c r="T9" s="740">
        <f>T10</f>
        <v>0</v>
      </c>
      <c r="U9" s="740">
        <f>U10</f>
        <v>0</v>
      </c>
      <c r="V9" s="740">
        <f>V10</f>
        <v>0</v>
      </c>
      <c r="W9" s="740">
        <f>W10</f>
        <v>0</v>
      </c>
      <c r="X9" s="740">
        <f>X10</f>
        <v>0</v>
      </c>
      <c r="Y9" s="741">
        <f>Table181216[[#This Row], [je22]]+Table181216[[#This Row], [je23]]+Table181216[[#This Row], [je24]]</f>
        <v>0</v>
      </c>
      <c r="Z9" s="740">
        <f>Z10</f>
        <v>0</v>
      </c>
      <c r="AA9" s="740">
        <f>AA10</f>
        <v>0</v>
      </c>
      <c r="AB9" s="740">
        <f>AB10</f>
        <v>0</v>
      </c>
      <c r="AC9" s="740">
        <f>AC10</f>
        <v>0</v>
      </c>
      <c r="AD9" s="740">
        <f>AD10</f>
        <v>0</v>
      </c>
      <c r="AE9" s="740">
        <f>AE10</f>
        <v>0</v>
      </c>
      <c r="AF9" s="740">
        <f>AF10</f>
        <v>0</v>
      </c>
      <c r="AG9" s="742">
        <f>AG10</f>
        <v>0</v>
      </c>
    </row>
    <row customHeight="1" ht="22.5">
      <c r="A10" s="582" t="s">
        <v>270</v>
      </c>
      <c r="B10" s="584"/>
      <c r="C10" s="584"/>
      <c r="D10" s="584" t="s">
        <v>271</v>
      </c>
      <c r="E10" s="740">
        <f>E11</f>
        <v>1</v>
      </c>
      <c r="F10" s="740">
        <f>F11</f>
        <v>1</v>
      </c>
      <c r="G10" s="741">
        <f>Table181216[[#This Row], [je4]]+Table181216[[#This Row], [je5]]+Table181216[[#This Row], [je6]]</f>
        <v>45</v>
      </c>
      <c r="H10" s="741">
        <f>Table181216[[#This Row], [je8]]+Table181216[[#This Row], [je15]]+Table181216[[#This Row], [je22]]</f>
        <v>45</v>
      </c>
      <c r="I10" s="741">
        <f>Table181216[[#This Row], [je12]]+Table181216[[#This Row], [je19]]+Table181216[[#This Row], [je23]]</f>
        <v>0</v>
      </c>
      <c r="J10" s="741">
        <f>Table181216[[#This Row], [je13]]+Table181216[[#This Row], [je20]]+Table181216[[#This Row], [je24]]</f>
        <v>0</v>
      </c>
      <c r="K10" s="741">
        <f>Table181216[[#This Row], [je8]]+Table181216[[#This Row], [je12]]+Table181216[[#This Row], [je13]]</f>
        <v>45</v>
      </c>
      <c r="L10" s="741">
        <f>Table181216[[#This Row], [je9]]+Table181216[[#This Row], [je10]]+Table181216[[#This Row], [je11]]</f>
        <v>45</v>
      </c>
      <c r="M10" s="740">
        <f>M11</f>
        <v>0</v>
      </c>
      <c r="N10" s="740">
        <f>N11</f>
        <v>0</v>
      </c>
      <c r="O10" s="740">
        <f>O11</f>
        <v>45</v>
      </c>
      <c r="P10" s="740">
        <f>P11</f>
        <v>0</v>
      </c>
      <c r="Q10" s="740">
        <f>Q11</f>
        <v>0</v>
      </c>
      <c r="R10" s="741">
        <f>Table181216[[#This Row], [je15]]+Table181216[[#This Row], [je19]]+Table181216[[#This Row], [je20]]</f>
        <v>0</v>
      </c>
      <c r="S10" s="741">
        <f>Table181216[[#This Row], [je16]]+Table181216[[#This Row], [je17]]+Table181216[[#This Row], [je18]]</f>
        <v>0</v>
      </c>
      <c r="T10" s="740">
        <f>T11</f>
        <v>0</v>
      </c>
      <c r="U10" s="740">
        <f>U11</f>
        <v>0</v>
      </c>
      <c r="V10" s="740">
        <f>V11</f>
        <v>0</v>
      </c>
      <c r="W10" s="740">
        <f>W11</f>
        <v>0</v>
      </c>
      <c r="X10" s="740">
        <f>X11</f>
        <v>0</v>
      </c>
      <c r="Y10" s="741">
        <f>Table181216[[#This Row], [je22]]+Table181216[[#This Row], [je23]]+Table181216[[#This Row], [je24]]</f>
        <v>0</v>
      </c>
      <c r="Z10" s="740">
        <f>Z11</f>
        <v>0</v>
      </c>
      <c r="AA10" s="740">
        <f>AA11</f>
        <v>0</v>
      </c>
      <c r="AB10" s="740">
        <f>AB11</f>
        <v>0</v>
      </c>
      <c r="AC10" s="740">
        <f>AC11</f>
        <v>0</v>
      </c>
      <c r="AD10" s="740">
        <f>AD11</f>
        <v>0</v>
      </c>
      <c r="AE10" s="740">
        <f>AE11</f>
        <v>0</v>
      </c>
      <c r="AF10" s="740">
        <f>AF11</f>
        <v>0</v>
      </c>
      <c r="AG10" s="742">
        <f>AG11</f>
        <v>0</v>
      </c>
    </row>
    <row customHeight="1" ht="22.5">
      <c r="A11" s="582" t="s">
        <v>272</v>
      </c>
      <c r="B11" s="584"/>
      <c r="C11" s="584"/>
      <c r="D11" s="584" t="s">
        <v>273</v>
      </c>
      <c r="E11" s="740">
        <f>E12</f>
        <v>1</v>
      </c>
      <c r="F11" s="740">
        <f>F12</f>
        <v>1</v>
      </c>
      <c r="G11" s="741">
        <f>Table181216[[#This Row], [je4]]+Table181216[[#This Row], [je5]]+Table181216[[#This Row], [je6]]</f>
        <v>45</v>
      </c>
      <c r="H11" s="741">
        <f>Table181216[[#This Row], [je8]]+Table181216[[#This Row], [je15]]+Table181216[[#This Row], [je22]]</f>
        <v>45</v>
      </c>
      <c r="I11" s="741">
        <f>Table181216[[#This Row], [je12]]+Table181216[[#This Row], [je19]]+Table181216[[#This Row], [je23]]</f>
        <v>0</v>
      </c>
      <c r="J11" s="741">
        <f>Table181216[[#This Row], [je13]]+Table181216[[#This Row], [je20]]+Table181216[[#This Row], [je24]]</f>
        <v>0</v>
      </c>
      <c r="K11" s="741">
        <f>Table181216[[#This Row], [je8]]+Table181216[[#This Row], [je12]]+Table181216[[#This Row], [je13]]</f>
        <v>45</v>
      </c>
      <c r="L11" s="741">
        <f>Table181216[[#This Row], [je9]]+Table181216[[#This Row], [je10]]+Table181216[[#This Row], [je11]]</f>
        <v>45</v>
      </c>
      <c r="M11" s="740">
        <f>M12</f>
        <v>0</v>
      </c>
      <c r="N11" s="740">
        <f>N12</f>
        <v>0</v>
      </c>
      <c r="O11" s="740">
        <f>O12</f>
        <v>45</v>
      </c>
      <c r="P11" s="740">
        <f>P12</f>
        <v>0</v>
      </c>
      <c r="Q11" s="740">
        <f>Q12</f>
        <v>0</v>
      </c>
      <c r="R11" s="741">
        <f>Table181216[[#This Row], [je15]]+Table181216[[#This Row], [je19]]+Table181216[[#This Row], [je20]]</f>
        <v>0</v>
      </c>
      <c r="S11" s="741">
        <f>Table181216[[#This Row], [je16]]+Table181216[[#This Row], [je17]]+Table181216[[#This Row], [je18]]</f>
        <v>0</v>
      </c>
      <c r="T11" s="740">
        <f>T12</f>
        <v>0</v>
      </c>
      <c r="U11" s="740">
        <f>U12</f>
        <v>0</v>
      </c>
      <c r="V11" s="740">
        <f>V12</f>
        <v>0</v>
      </c>
      <c r="W11" s="740">
        <f>W12</f>
        <v>0</v>
      </c>
      <c r="X11" s="740">
        <f>X12</f>
        <v>0</v>
      </c>
      <c r="Y11" s="741">
        <f>Table181216[[#This Row], [je22]]+Table181216[[#This Row], [je23]]+Table181216[[#This Row], [je24]]</f>
        <v>0</v>
      </c>
      <c r="Z11" s="740">
        <f>Z12</f>
        <v>0</v>
      </c>
      <c r="AA11" s="740">
        <f>AA12</f>
        <v>0</v>
      </c>
      <c r="AB11" s="740">
        <f>AB12</f>
        <v>0</v>
      </c>
      <c r="AC11" s="740">
        <f>AC12</f>
        <v>0</v>
      </c>
      <c r="AD11" s="740">
        <f>AD12</f>
        <v>0</v>
      </c>
      <c r="AE11" s="740">
        <f>AE12</f>
        <v>0</v>
      </c>
      <c r="AF11" s="740">
        <f>AF12</f>
        <v>0</v>
      </c>
      <c r="AG11" s="742">
        <f>AG12</f>
        <v>0</v>
      </c>
    </row>
    <row customHeight="1" ht="22.5">
      <c r="A12" s="588" t="s">
        <v>274</v>
      </c>
      <c r="B12" s="590"/>
      <c r="C12" s="590"/>
      <c r="D12" s="590" t="s">
        <v>275</v>
      </c>
      <c r="E12" s="743">
        <v>1</v>
      </c>
      <c r="F12" s="743">
        <v>1</v>
      </c>
      <c r="G12" s="741">
        <f>Table181216[[#This Row], [je4]]+Table181216[[#This Row], [je5]]+Table181216[[#This Row], [je6]]</f>
        <v>45</v>
      </c>
      <c r="H12" s="741">
        <f>Table181216[[#This Row], [je8]]+Table181216[[#This Row], [je15]]+Table181216[[#This Row], [je22]]</f>
        <v>45</v>
      </c>
      <c r="I12" s="741">
        <f>Table181216[[#This Row], [je12]]+Table181216[[#This Row], [je19]]+Table181216[[#This Row], [je23]]</f>
        <v>0</v>
      </c>
      <c r="J12" s="741">
        <f>Table181216[[#This Row], [je13]]+Table181216[[#This Row], [je20]]+Table181216[[#This Row], [je24]]</f>
        <v>0</v>
      </c>
      <c r="K12" s="741">
        <f>Table181216[[#This Row], [je8]]+Table181216[[#This Row], [je12]]+Table181216[[#This Row], [je13]]</f>
        <v>45</v>
      </c>
      <c r="L12" s="741">
        <f>Table181216[[#This Row], [je9]]+Table181216[[#This Row], [je10]]+Table181216[[#This Row], [je11]]</f>
        <v>45</v>
      </c>
      <c r="M12" s="743">
        <v>0</v>
      </c>
      <c r="N12" s="743">
        <v>0</v>
      </c>
      <c r="O12" s="743">
        <v>45</v>
      </c>
      <c r="P12" s="743">
        <v>0</v>
      </c>
      <c r="Q12" s="743">
        <v>0</v>
      </c>
      <c r="R12" s="741">
        <f>Table181216[[#This Row], [je15]]+Table181216[[#This Row], [je19]]+Table181216[[#This Row], [je20]]</f>
        <v>0</v>
      </c>
      <c r="S12" s="741">
        <f>Table181216[[#This Row], [je16]]+Table181216[[#This Row], [je17]]+Table181216[[#This Row], [je18]]</f>
        <v>0</v>
      </c>
      <c r="T12" s="743">
        <v>0</v>
      </c>
      <c r="U12" s="743">
        <v>0</v>
      </c>
      <c r="V12" s="743">
        <v>0</v>
      </c>
      <c r="W12" s="743">
        <v>0</v>
      </c>
      <c r="X12" s="743">
        <v>0</v>
      </c>
      <c r="Y12" s="741">
        <f>Table181216[[#This Row], [je22]]+Table181216[[#This Row], [je23]]+Table181216[[#This Row], [je24]]</f>
        <v>0</v>
      </c>
      <c r="Z12" s="743">
        <v>0</v>
      </c>
      <c r="AA12" s="743">
        <v>0</v>
      </c>
      <c r="AB12" s="743">
        <v>0</v>
      </c>
      <c r="AC12" s="743">
        <v>0</v>
      </c>
      <c r="AD12" s="743">
        <v>0</v>
      </c>
      <c r="AE12" s="743">
        <v>0</v>
      </c>
      <c r="AF12" s="743">
        <v>0</v>
      </c>
      <c r="AG12" s="744">
        <v>0</v>
      </c>
    </row>
  </sheetData>
  <mergeCells count="36">
    <mergeCell ref="A1:AG1"/>
    <mergeCell ref="A4:D5"/>
    <mergeCell ref="E4:F5"/>
    <mergeCell ref="G4:AB4"/>
    <mergeCell ref="AC4:AE4"/>
    <mergeCell ref="AF4:AF7"/>
    <mergeCell ref="AG4:AG7"/>
    <mergeCell ref="G5:J5"/>
    <mergeCell ref="K5:Q5"/>
    <mergeCell ref="R5:X5"/>
    <mergeCell ref="Y5:AB5"/>
    <mergeCell ref="AC5:AC7"/>
    <mergeCell ref="AD5:AE5"/>
    <mergeCell ref="A6:C7"/>
    <mergeCell ref="D6:D7"/>
    <mergeCell ref="E6:E7"/>
    <mergeCell ref="F6:F7"/>
    <mergeCell ref="G6:G7"/>
    <mergeCell ref="H6:H7"/>
    <mergeCell ref="I6:I7"/>
    <mergeCell ref="J6:J7"/>
    <mergeCell ref="K6:K7"/>
    <mergeCell ref="L6:O6"/>
    <mergeCell ref="P6:P7"/>
    <mergeCell ref="Q6:Q7"/>
    <mergeCell ref="R6:R7"/>
    <mergeCell ref="S6:V6"/>
    <mergeCell ref="W6:W7"/>
    <mergeCell ref="X6:X7"/>
    <mergeCell ref="Y6:Y7"/>
    <mergeCell ref="Z6:Z7"/>
    <mergeCell ref="AA6:AA7"/>
    <mergeCell ref="AB6:AB7"/>
    <mergeCell ref="AD6:AD7"/>
    <mergeCell ref="AE6:AE7"/>
    <mergeCell ref="A3:F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9E59-D831-3164-C228-63CAC7DCDC97}" mc:Ignorable="x14ac xr xr2 xr3">
  <sheetPr>
    <pageSetUpPr fitToPage="1"/>
  </sheetPr>
  <dimension ref="A1:H33"/>
  <sheetViews>
    <sheetView topLeftCell="A1" showGridLines="0" workbookViewId="0">
      <selection activeCell="A1" sqref="A1:H1"/>
    </sheetView>
  </sheetViews>
  <sheetFormatPr defaultColWidth="9.00390625" customHeight="1" defaultRowHeight="14.25"/>
  <cols>
    <col min="1" max="1" style="739" width="33.75390625" customWidth="1"/>
    <col min="2" max="2" style="739" width="3.50390625" customWidth="1"/>
    <col min="3" max="3" style="739" width="18.75390625" customWidth="1"/>
    <col min="4" max="4" width="18.75390625" customWidth="1"/>
    <col min="5" max="5" style="739" width="18.75390625" customWidth="1"/>
    <col min="6" max="6" style="739" width="33.75390625" customWidth="1"/>
    <col min="7" max="7" style="739" width="3.50390625" customWidth="1"/>
    <col min="8" max="8" width="18.75390625" customWidth="1"/>
  </cols>
  <sheetData>
    <row s="602" customFormat="1" customHeight="1" ht="21">
      <c r="A1" s="746" t="s">
        <v>759</v>
      </c>
      <c r="B1" s="746"/>
      <c r="C1" s="746"/>
      <c r="D1" s="746"/>
      <c r="E1" s="746"/>
      <c r="F1" s="746"/>
      <c r="G1" s="746"/>
      <c r="H1" s="746"/>
    </row>
    <row s="602" customFormat="1" customHeight="1" ht="18">
      <c r="A2" s="747"/>
      <c r="B2" s="747"/>
      <c r="C2" s="747"/>
      <c r="E2" s="747"/>
      <c r="F2" s="748"/>
      <c r="G2" s="748"/>
      <c r="H2" s="628" t="s">
        <v>760</v>
      </c>
    </row>
    <row s="602" customFormat="1" customHeight="1" ht="18">
      <c r="A3" s="749" t="s">
        <v>68</v>
      </c>
      <c r="B3" s="750"/>
      <c r="C3" s="750"/>
      <c r="E3" s="750"/>
      <c r="F3" s="751"/>
      <c r="G3" s="748"/>
      <c r="H3" s="628" t="s">
        <v>69</v>
      </c>
    </row>
    <row s="602" customFormat="1" customHeight="1" ht="22.5">
      <c r="A4" s="752" t="s">
        <v>691</v>
      </c>
      <c r="B4" s="753" t="s">
        <v>73</v>
      </c>
      <c r="C4" s="753" t="s">
        <v>74</v>
      </c>
      <c r="D4" s="753" t="s">
        <v>75</v>
      </c>
      <c r="E4" s="754" t="s">
        <v>761</v>
      </c>
      <c r="F4" s="753" t="s">
        <v>691</v>
      </c>
      <c r="G4" s="753" t="s">
        <v>73</v>
      </c>
      <c r="H4" s="755" t="s">
        <v>761</v>
      </c>
    </row>
    <row s="602" customFormat="1" customHeight="1" ht="22.5">
      <c r="A5" s="756" t="s">
        <v>696</v>
      </c>
      <c r="B5" s="757" t="s">
        <v>73</v>
      </c>
      <c r="C5" s="757" t="s">
        <v>80</v>
      </c>
      <c r="D5" s="758">
        <v>2</v>
      </c>
      <c r="E5" s="757">
        <v>3</v>
      </c>
      <c r="F5" s="757" t="s">
        <v>696</v>
      </c>
      <c r="G5" s="757" t="s">
        <v>73</v>
      </c>
      <c r="H5" s="759">
        <v>4</v>
      </c>
    </row>
    <row s="602" customFormat="1" customHeight="1" ht="22.5">
      <c r="A6" s="760" t="s">
        <v>762</v>
      </c>
      <c r="B6" s="757" t="s">
        <v>80</v>
      </c>
      <c r="C6" s="761" t="s">
        <v>130</v>
      </c>
      <c r="D6" s="761" t="s">
        <v>130</v>
      </c>
      <c r="E6" s="761" t="s">
        <v>130</v>
      </c>
      <c r="F6" s="762" t="s">
        <v>763</v>
      </c>
      <c r="G6" s="757">
        <v>28</v>
      </c>
      <c r="H6" s="763" t="s">
        <v>499</v>
      </c>
    </row>
    <row s="602" customFormat="1" customHeight="1" ht="22.5">
      <c r="A7" s="760" t="s">
        <v>764</v>
      </c>
      <c r="B7" s="757" t="s">
        <v>81</v>
      </c>
      <c r="C7" s="764">
        <f>C8+C9+C12</f>
        <v>10340</v>
      </c>
      <c r="D7" s="764">
        <f>D8+D9+D12</f>
        <v>10340</v>
      </c>
      <c r="E7" s="764">
        <f>E8+E9+E12</f>
        <v>10340</v>
      </c>
      <c r="F7" s="762" t="s">
        <v>765</v>
      </c>
      <c r="G7" s="757">
        <v>29</v>
      </c>
      <c r="H7" s="765">
        <f>SUM(H8:H15)</f>
        <v>3</v>
      </c>
    </row>
    <row s="602" customFormat="1" customHeight="1" ht="22.5">
      <c r="A8" s="760" t="s">
        <v>766</v>
      </c>
      <c r="B8" s="757" t="s">
        <v>82</v>
      </c>
      <c r="C8" s="766">
        <v>0</v>
      </c>
      <c r="D8" s="766">
        <v>0</v>
      </c>
      <c r="E8" s="767">
        <v>0</v>
      </c>
      <c r="F8" s="762" t="s">
        <v>767</v>
      </c>
      <c r="G8" s="757">
        <v>30</v>
      </c>
      <c r="H8" s="768">
        <v>0</v>
      </c>
    </row>
    <row s="602" customFormat="1" customHeight="1" ht="22.5">
      <c r="A9" s="760" t="s">
        <v>768</v>
      </c>
      <c r="B9" s="757" t="s">
        <v>83</v>
      </c>
      <c r="C9" s="764">
        <f>C10+C11</f>
        <v>0</v>
      </c>
      <c r="D9" s="764">
        <f>D10+D11</f>
        <v>0</v>
      </c>
      <c r="E9" s="764">
        <f>E10+E11</f>
        <v>0</v>
      </c>
      <c r="F9" s="762" t="s">
        <v>769</v>
      </c>
      <c r="G9" s="757">
        <v>31</v>
      </c>
      <c r="H9" s="768">
        <v>0</v>
      </c>
    </row>
    <row s="602" customFormat="1" customHeight="1" ht="22.5">
      <c r="A10" s="760" t="s">
        <v>770</v>
      </c>
      <c r="B10" s="757" t="s">
        <v>84</v>
      </c>
      <c r="C10" s="766">
        <v>0</v>
      </c>
      <c r="D10" s="766">
        <v>0</v>
      </c>
      <c r="E10" s="766">
        <v>0</v>
      </c>
      <c r="F10" s="762" t="s">
        <v>771</v>
      </c>
      <c r="G10" s="757">
        <v>32</v>
      </c>
      <c r="H10" s="768">
        <v>0</v>
      </c>
    </row>
    <row s="602" customFormat="1" customHeight="1" ht="22.5">
      <c r="A11" s="760" t="s">
        <v>772</v>
      </c>
      <c r="B11" s="757" t="s">
        <v>85</v>
      </c>
      <c r="C11" s="766">
        <v>0</v>
      </c>
      <c r="D11" s="766">
        <v>0</v>
      </c>
      <c r="E11" s="766">
        <v>0</v>
      </c>
      <c r="F11" s="762" t="s">
        <v>773</v>
      </c>
      <c r="G11" s="757">
        <v>33</v>
      </c>
      <c r="H11" s="768">
        <v>0</v>
      </c>
    </row>
    <row s="602" customFormat="1" customHeight="1" ht="22.5">
      <c r="A12" s="760" t="s">
        <v>774</v>
      </c>
      <c r="B12" s="757" t="s">
        <v>111</v>
      </c>
      <c r="C12" s="766">
        <v>10340</v>
      </c>
      <c r="D12" s="766">
        <v>10340</v>
      </c>
      <c r="E12" s="766">
        <v>10340</v>
      </c>
      <c r="F12" s="762" t="s">
        <v>775</v>
      </c>
      <c r="G12" s="757">
        <v>34</v>
      </c>
      <c r="H12" s="768">
        <v>0</v>
      </c>
    </row>
    <row s="602" customFormat="1" customHeight="1" ht="22.5">
      <c r="A13" s="760" t="s">
        <v>776</v>
      </c>
      <c r="B13" s="757" t="s">
        <v>116</v>
      </c>
      <c r="C13" s="761" t="s">
        <v>130</v>
      </c>
      <c r="D13" s="761" t="s">
        <v>130</v>
      </c>
      <c r="E13" s="766">
        <v>10340</v>
      </c>
      <c r="F13" s="762" t="s">
        <v>777</v>
      </c>
      <c r="G13" s="757">
        <v>35</v>
      </c>
      <c r="H13" s="768">
        <v>3</v>
      </c>
    </row>
    <row s="602" customFormat="1" customHeight="1" ht="22.5">
      <c r="A14" s="760" t="s">
        <v>778</v>
      </c>
      <c r="B14" s="757" t="s">
        <v>120</v>
      </c>
      <c r="C14" s="761" t="s">
        <v>130</v>
      </c>
      <c r="D14" s="761" t="s">
        <v>130</v>
      </c>
      <c r="E14" s="766">
        <v>0</v>
      </c>
      <c r="F14" s="762" t="s">
        <v>779</v>
      </c>
      <c r="G14" s="757">
        <v>36</v>
      </c>
      <c r="H14" s="768">
        <v>0</v>
      </c>
    </row>
    <row s="602" customFormat="1" customHeight="1" ht="22.5">
      <c r="A15" s="760" t="s">
        <v>780</v>
      </c>
      <c r="B15" s="757" t="s">
        <v>123</v>
      </c>
      <c r="C15" s="761" t="s">
        <v>130</v>
      </c>
      <c r="D15" s="761" t="s">
        <v>130</v>
      </c>
      <c r="E15" s="766">
        <v>0</v>
      </c>
      <c r="F15" s="762" t="s">
        <v>781</v>
      </c>
      <c r="G15" s="757">
        <v>37</v>
      </c>
      <c r="H15" s="768">
        <v>0</v>
      </c>
    </row>
    <row s="602" customFormat="1" customHeight="1" ht="22.5">
      <c r="A16" s="760" t="s">
        <v>782</v>
      </c>
      <c r="B16" s="757" t="s">
        <v>126</v>
      </c>
      <c r="C16" s="761" t="s">
        <v>130</v>
      </c>
      <c r="D16" s="761" t="s">
        <v>130</v>
      </c>
      <c r="E16" s="769">
        <v>0</v>
      </c>
      <c r="F16" s="762" t="s">
        <v>783</v>
      </c>
      <c r="G16" s="757">
        <v>38</v>
      </c>
      <c r="H16" s="770">
        <v>0</v>
      </c>
    </row>
    <row s="602" customFormat="1" customHeight="1" ht="22.5">
      <c r="A17" s="760" t="s">
        <v>784</v>
      </c>
      <c r="B17" s="757" t="s">
        <v>131</v>
      </c>
      <c r="C17" s="761" t="s">
        <v>130</v>
      </c>
      <c r="D17" s="761" t="s">
        <v>130</v>
      </c>
      <c r="E17" s="771">
        <v>0</v>
      </c>
      <c r="F17" s="762" t="s">
        <v>785</v>
      </c>
      <c r="G17" s="757">
        <v>39</v>
      </c>
      <c r="H17" s="772"/>
    </row>
    <row s="602" customFormat="1" customHeight="1" ht="22.5">
      <c r="A18" s="760" t="s">
        <v>786</v>
      </c>
      <c r="B18" s="757" t="s">
        <v>135</v>
      </c>
      <c r="C18" s="761" t="s">
        <v>130</v>
      </c>
      <c r="D18" s="761" t="s">
        <v>130</v>
      </c>
      <c r="E18" s="771">
        <v>0</v>
      </c>
      <c r="F18" s="762" t="s">
        <v>787</v>
      </c>
      <c r="G18" s="757">
        <v>40</v>
      </c>
      <c r="H18" s="773">
        <f>SUM(H19:H21)</f>
        <v>146942083.5</v>
      </c>
    </row>
    <row s="602" customFormat="1" customHeight="1" ht="22.5">
      <c r="A19" s="760" t="s">
        <v>788</v>
      </c>
      <c r="B19" s="757" t="s">
        <v>139</v>
      </c>
      <c r="C19" s="761" t="s">
        <v>130</v>
      </c>
      <c r="D19" s="761" t="s">
        <v>130</v>
      </c>
      <c r="E19" s="771">
        <v>0</v>
      </c>
      <c r="F19" s="762" t="s">
        <v>789</v>
      </c>
      <c r="G19" s="757">
        <v>41</v>
      </c>
      <c r="H19" s="774">
        <v>30010</v>
      </c>
    </row>
    <row s="602" customFormat="1" customHeight="1" ht="22.5">
      <c r="A20" s="760" t="s">
        <v>790</v>
      </c>
      <c r="B20" s="757" t="s">
        <v>143</v>
      </c>
      <c r="C20" s="761" t="s">
        <v>130</v>
      </c>
      <c r="D20" s="761" t="s">
        <v>130</v>
      </c>
      <c r="E20" s="771">
        <v>0</v>
      </c>
      <c r="F20" s="762" t="s">
        <v>791</v>
      </c>
      <c r="G20" s="757">
        <v>42</v>
      </c>
      <c r="H20" s="774">
        <v>107217400</v>
      </c>
    </row>
    <row s="602" customFormat="1" customHeight="1" ht="22.5">
      <c r="A21" s="760" t="s">
        <v>792</v>
      </c>
      <c r="B21" s="757" t="s">
        <v>147</v>
      </c>
      <c r="C21" s="761" t="s">
        <v>130</v>
      </c>
      <c r="D21" s="761" t="s">
        <v>130</v>
      </c>
      <c r="E21" s="771">
        <v>7</v>
      </c>
      <c r="F21" s="762" t="s">
        <v>793</v>
      </c>
      <c r="G21" s="757">
        <v>43</v>
      </c>
      <c r="H21" s="774">
        <v>39694673.5</v>
      </c>
    </row>
    <row s="602" customFormat="1" customHeight="1" ht="22.5">
      <c r="A22" s="760" t="s">
        <v>794</v>
      </c>
      <c r="B22" s="757" t="s">
        <v>151</v>
      </c>
      <c r="C22" s="761" t="s">
        <v>130</v>
      </c>
      <c r="D22" s="761" t="s">
        <v>130</v>
      </c>
      <c r="E22" s="771">
        <v>0</v>
      </c>
      <c r="F22" s="762" t="s">
        <v>795</v>
      </c>
      <c r="G22" s="757">
        <v>44</v>
      </c>
      <c r="H22" s="774">
        <v>0</v>
      </c>
    </row>
    <row s="602" customFormat="1" customHeight="1" ht="22.5">
      <c r="A23" s="760" t="s">
        <v>796</v>
      </c>
      <c r="B23" s="757" t="s">
        <v>155</v>
      </c>
      <c r="C23" s="761" t="s">
        <v>130</v>
      </c>
      <c r="D23" s="761" t="s">
        <v>130</v>
      </c>
      <c r="E23" s="771">
        <v>28</v>
      </c>
      <c r="F23" s="762" t="s">
        <v>797</v>
      </c>
      <c r="G23" s="757">
        <v>45</v>
      </c>
      <c r="H23" s="774">
        <v>0</v>
      </c>
    </row>
    <row s="602" customFormat="1" customHeight="1" ht="22.5">
      <c r="A24" s="760" t="s">
        <v>798</v>
      </c>
      <c r="B24" s="757" t="s">
        <v>159</v>
      </c>
      <c r="C24" s="761" t="s">
        <v>130</v>
      </c>
      <c r="D24" s="761" t="s">
        <v>130</v>
      </c>
      <c r="E24" s="771">
        <v>0</v>
      </c>
      <c r="F24" s="762" t="s">
        <v>799</v>
      </c>
      <c r="G24" s="757">
        <v>46</v>
      </c>
      <c r="H24" s="775">
        <f>H25+H26+H27</f>
        <v>0</v>
      </c>
    </row>
    <row s="602" customFormat="1" customHeight="1" ht="22.5">
      <c r="A25" s="760" t="s">
        <v>800</v>
      </c>
      <c r="B25" s="757" t="s">
        <v>163</v>
      </c>
      <c r="C25" s="761" t="s">
        <v>130</v>
      </c>
      <c r="D25" s="761" t="s">
        <v>130</v>
      </c>
      <c r="E25" s="771">
        <v>0</v>
      </c>
      <c r="F25" s="762" t="s">
        <v>801</v>
      </c>
      <c r="G25" s="757">
        <v>47</v>
      </c>
      <c r="H25" s="770">
        <v>0</v>
      </c>
    </row>
    <row s="602" customFormat="1" customHeight="1" ht="22.5">
      <c r="A26" s="760" t="s">
        <v>802</v>
      </c>
      <c r="B26" s="757" t="s">
        <v>167</v>
      </c>
      <c r="C26" s="761" t="s">
        <v>130</v>
      </c>
      <c r="D26" s="761" t="s">
        <v>130</v>
      </c>
      <c r="E26" s="771">
        <v>0</v>
      </c>
      <c r="F26" s="762" t="s">
        <v>803</v>
      </c>
      <c r="G26" s="757">
        <v>48</v>
      </c>
      <c r="H26" s="770">
        <v>0</v>
      </c>
    </row>
    <row s="602" customFormat="1" customHeight="1" ht="22.5">
      <c r="A27" s="760" t="s">
        <v>804</v>
      </c>
      <c r="B27" s="757" t="s">
        <v>171</v>
      </c>
      <c r="C27" s="761" t="s">
        <v>130</v>
      </c>
      <c r="D27" s="761" t="s">
        <v>130</v>
      </c>
      <c r="E27" s="766">
        <v>9932</v>
      </c>
      <c r="F27" s="762" t="s">
        <v>805</v>
      </c>
      <c r="G27" s="757">
        <v>49</v>
      </c>
      <c r="H27" s="770">
        <v>0</v>
      </c>
    </row>
    <row s="602" customFormat="1" customHeight="1" ht="22.5">
      <c r="A28" s="760" t="s">
        <v>806</v>
      </c>
      <c r="B28" s="757" t="s">
        <v>174</v>
      </c>
      <c r="C28" s="761" t="s">
        <v>130</v>
      </c>
      <c r="D28" s="761" t="s">
        <v>130</v>
      </c>
      <c r="E28" s="766">
        <v>8192</v>
      </c>
      <c r="F28" s="762" t="s">
        <v>807</v>
      </c>
      <c r="G28" s="757">
        <v>50</v>
      </c>
      <c r="H28" s="776"/>
    </row>
    <row s="602" customFormat="1" customHeight="1" ht="22.5">
      <c r="A29" s="760" t="s">
        <v>808</v>
      </c>
      <c r="B29" s="757" t="s">
        <v>177</v>
      </c>
      <c r="C29" s="761" t="s">
        <v>130</v>
      </c>
      <c r="D29" s="761" t="s">
        <v>130</v>
      </c>
      <c r="E29" s="764">
        <f>E30+E31</f>
        <v>0</v>
      </c>
      <c r="F29" s="762" t="s">
        <v>809</v>
      </c>
      <c r="G29" s="757">
        <v>51</v>
      </c>
      <c r="H29" s="776"/>
    </row>
    <row s="602" customFormat="1" customHeight="1" ht="22.5">
      <c r="A30" s="760" t="s">
        <v>810</v>
      </c>
      <c r="B30" s="757" t="s">
        <v>180</v>
      </c>
      <c r="C30" s="761" t="s">
        <v>130</v>
      </c>
      <c r="D30" s="761" t="s">
        <v>130</v>
      </c>
      <c r="E30" s="766">
        <v>0</v>
      </c>
      <c r="F30" s="762" t="s">
        <v>811</v>
      </c>
      <c r="G30" s="757">
        <v>52</v>
      </c>
      <c r="H30" s="776"/>
    </row>
    <row s="602" customFormat="1" customHeight="1" ht="22.5">
      <c r="A31" s="760" t="s">
        <v>812</v>
      </c>
      <c r="B31" s="757" t="s">
        <v>183</v>
      </c>
      <c r="C31" s="761" t="s">
        <v>130</v>
      </c>
      <c r="D31" s="761" t="s">
        <v>130</v>
      </c>
      <c r="E31" s="766">
        <v>0</v>
      </c>
      <c r="F31" s="762" t="s">
        <v>813</v>
      </c>
      <c r="G31" s="757">
        <v>53</v>
      </c>
      <c r="H31" s="776"/>
    </row>
    <row s="602" customFormat="1" customHeight="1" ht="22.5">
      <c r="A32" s="777"/>
      <c r="B32" s="778">
        <v>27</v>
      </c>
      <c r="C32" s="779"/>
      <c r="D32" s="780"/>
      <c r="E32" s="781"/>
      <c r="F32" s="782" t="s">
        <v>814</v>
      </c>
      <c r="G32" s="778">
        <v>54</v>
      </c>
      <c r="H32" s="783"/>
    </row>
    <row customHeight="1" ht="43.99999237060547">
      <c r="A33" s="784" t="s">
        <v>815</v>
      </c>
      <c r="B33" s="784"/>
      <c r="C33" s="784"/>
      <c r="D33" s="784"/>
      <c r="E33" s="784"/>
      <c r="F33" s="784"/>
      <c r="G33" s="784"/>
      <c r="H33" s="784"/>
    </row>
  </sheetData>
  <mergeCells count="4">
    <mergeCell ref="A1:H1"/>
    <mergeCell ref="B4:B5"/>
    <mergeCell ref="G4:G5"/>
    <mergeCell ref="A33:H33"/>
  </mergeCells>
  <printOptions horizontalCentered="1"/>
  <pageMargins left="0.71" right="0.71" top="0.40" bottom="0.40" header="0.31" footer="0.31"/>
  <pageSetup paperSize="8" firstPageNumber="1" pageOrder="downThenOver" orientation="landscape" blackAndWhite="1" useFirstPageNumber="1"/>
  <headerFooter>
    <oddHeader>&amp;L&amp;C&amp;R</oddHeader>
    <oddFooter>&amp;L&amp;C第 &amp;P 页，共 &amp;N 页&amp;R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9352F-BD6A-FB08-9D35-73944AA32394}" mc:Ignorable="x14ac xr xr2 xr3">
  <sheetPr>
    <pageSetUpPr fitToPage="1"/>
  </sheetPr>
  <dimension ref="A1:L24"/>
  <sheetViews>
    <sheetView topLeftCell="A1" showGridLines="0" workbookViewId="0">
      <selection activeCell="A1" sqref="A1:L1"/>
    </sheetView>
  </sheetViews>
  <sheetFormatPr defaultColWidth="9.00390625" customHeight="1" defaultRowHeight="14.25"/>
  <cols>
    <col min="1" max="4" style="58" width="2.625" customWidth="1"/>
    <col min="5" max="5" style="58" width="27.50390625" customWidth="1"/>
    <col min="6" max="12" style="58" width="18.75390625" customWidth="1"/>
  </cols>
  <sheetData>
    <row s="785" customFormat="1" customHeight="1" ht="21">
      <c r="A1" s="616" t="s">
        <v>816</v>
      </c>
      <c r="B1" s="616"/>
      <c r="C1" s="616"/>
      <c r="D1" s="616"/>
      <c r="E1" s="616"/>
      <c r="F1" s="616"/>
      <c r="G1" s="616"/>
      <c r="H1" s="616"/>
      <c r="I1" s="616"/>
      <c r="J1" s="616"/>
      <c r="K1" s="616"/>
      <c r="L1" s="616"/>
    </row>
    <row s="618" customFormat="1" customHeight="1" ht="18">
      <c r="A2" s="625"/>
      <c r="B2" s="625"/>
      <c r="C2" s="625"/>
      <c r="D2" s="625"/>
      <c r="E2" s="625"/>
      <c r="F2" s="625"/>
      <c r="G2" s="569"/>
      <c r="H2" s="569"/>
      <c r="I2" s="569"/>
      <c r="J2" s="569"/>
      <c r="K2" s="569"/>
      <c r="L2" s="786" t="s">
        <v>817</v>
      </c>
    </row>
    <row s="618" customFormat="1" customHeight="1" ht="18">
      <c r="A3" s="620" t="s">
        <v>68</v>
      </c>
      <c r="B3" s="676"/>
      <c r="C3" s="676"/>
      <c r="D3" s="676"/>
      <c r="E3" s="676"/>
      <c r="F3" s="676"/>
      <c r="G3" s="623"/>
      <c r="H3" s="623"/>
      <c r="I3" s="623"/>
      <c r="J3" s="623"/>
      <c r="K3" s="623"/>
      <c r="L3" s="786" t="s">
        <v>69</v>
      </c>
    </row>
    <row s="625" customFormat="1" customHeight="1" ht="18">
      <c r="A4" s="595" t="s">
        <v>72</v>
      </c>
      <c r="B4" s="573"/>
      <c r="C4" s="573"/>
      <c r="D4" s="573"/>
      <c r="E4" s="573"/>
      <c r="F4" s="573" t="s">
        <v>258</v>
      </c>
      <c r="G4" s="573" t="s">
        <v>818</v>
      </c>
      <c r="H4" s="573"/>
      <c r="I4" s="573"/>
      <c r="J4" s="573" t="s">
        <v>819</v>
      </c>
      <c r="K4" s="573"/>
      <c r="L4" s="596"/>
    </row>
    <row s="625" customFormat="1" customHeight="1" ht="18">
      <c r="A5" s="575" t="s">
        <v>820</v>
      </c>
      <c r="B5" s="576"/>
      <c r="C5" s="576"/>
      <c r="D5" s="576"/>
      <c r="E5" s="576" t="s">
        <v>257</v>
      </c>
      <c r="F5" s="576"/>
      <c r="G5" s="576" t="s">
        <v>818</v>
      </c>
      <c r="H5" s="576"/>
      <c r="I5" s="576"/>
      <c r="J5" s="576" t="s">
        <v>819</v>
      </c>
      <c r="K5" s="576"/>
      <c r="L5" s="597"/>
    </row>
    <row s="625" customFormat="1" customHeight="1" ht="30">
      <c r="A6" s="575"/>
      <c r="B6" s="576"/>
      <c r="C6" s="576"/>
      <c r="D6" s="576"/>
      <c r="E6" s="576"/>
      <c r="F6" s="576"/>
      <c r="G6" s="576" t="s">
        <v>204</v>
      </c>
      <c r="H6" s="576" t="s">
        <v>821</v>
      </c>
      <c r="I6" s="576" t="s">
        <v>822</v>
      </c>
      <c r="J6" s="576" t="s">
        <v>204</v>
      </c>
      <c r="K6" s="576" t="s">
        <v>823</v>
      </c>
      <c r="L6" s="597" t="s">
        <v>824</v>
      </c>
    </row>
    <row s="625" customFormat="1" customHeight="1" ht="22.5">
      <c r="A7" s="575" t="s">
        <v>266</v>
      </c>
      <c r="B7" s="576" t="s">
        <v>267</v>
      </c>
      <c r="C7" s="576" t="s">
        <v>268</v>
      </c>
      <c r="D7" s="576" t="s">
        <v>825</v>
      </c>
      <c r="E7" s="576" t="s">
        <v>696</v>
      </c>
      <c r="F7" s="576">
        <v>1</v>
      </c>
      <c r="G7" s="576">
        <v>2</v>
      </c>
      <c r="H7" s="576">
        <v>3</v>
      </c>
      <c r="I7" s="576">
        <v>4</v>
      </c>
      <c r="J7" s="576">
        <v>5</v>
      </c>
      <c r="K7" s="576">
        <v>6</v>
      </c>
      <c r="L7" s="597">
        <v>7</v>
      </c>
    </row>
    <row s="618" customFormat="1" customHeight="1" ht="22.5">
      <c r="A8" s="582" t="s">
        <v>487</v>
      </c>
      <c r="B8" s="584"/>
      <c r="C8" s="584"/>
      <c r="D8" s="584"/>
      <c r="E8" s="584" t="s">
        <v>258</v>
      </c>
      <c r="F8" s="585">
        <f>Table181217[[#This Row], [je2]]+Table181217[[#This Row], [je5]]</f>
        <v>0</v>
      </c>
      <c r="G8" s="585">
        <f>Table181217[[#This Row], [je3]]+Table181217[[#This Row], [je4]]</f>
        <v>0</v>
      </c>
      <c r="H8" s="586">
        <f>H9+H10+H15+H16+H17+H18+H22+H23+H24</f>
        <v>0</v>
      </c>
      <c r="I8" s="586">
        <f>I9+I10+I15+I16+I17+I18+I22+I23+I24</f>
        <v>0</v>
      </c>
      <c r="J8" s="585">
        <f>Table181217[[#This Row], [je6]]+Table181217[[#This Row], [je7]]</f>
        <v>0</v>
      </c>
      <c r="K8" s="586">
        <f>K9+K10+K15+K16+K17+K18+K22+K23+K24</f>
        <v>0</v>
      </c>
      <c r="L8" s="587">
        <f>L9+L10+L15+L16+L17+L18+L22+L23+L24</f>
        <v>0</v>
      </c>
    </row>
    <row customHeight="1" ht="22.5">
      <c r="A9" s="582" t="s">
        <v>826</v>
      </c>
      <c r="B9" s="584"/>
      <c r="C9" s="584"/>
      <c r="D9" s="584"/>
      <c r="E9" s="584" t="s">
        <v>827</v>
      </c>
      <c r="F9" s="585">
        <f>Table181217[[#This Row], [je2]]+Table181217[[#This Row], [je5]]</f>
        <v>0</v>
      </c>
      <c r="G9" s="585">
        <f>Table181217[[#This Row], [je3]]+Table181217[[#This Row], [je4]]</f>
        <v>0</v>
      </c>
      <c r="H9" s="586"/>
      <c r="I9" s="586"/>
      <c r="J9" s="585">
        <f>Table181217[[#This Row], [je6]]+Table181217[[#This Row], [je7]]</f>
        <v>0</v>
      </c>
      <c r="K9" s="586"/>
      <c r="L9" s="587"/>
    </row>
    <row customHeight="1" ht="22.5">
      <c r="A10" s="582" t="s">
        <v>828</v>
      </c>
      <c r="B10" s="584"/>
      <c r="C10" s="584"/>
      <c r="D10" s="584"/>
      <c r="E10" s="584" t="s">
        <v>829</v>
      </c>
      <c r="F10" s="585">
        <f>Table181217[[#This Row], [je2]]+Table181217[[#This Row], [je5]]</f>
        <v>0</v>
      </c>
      <c r="G10" s="585">
        <f>Table181217[[#This Row], [je3]]+Table181217[[#This Row], [je4]]</f>
        <v>0</v>
      </c>
      <c r="H10" s="586">
        <f>H11+H12</f>
        <v>0</v>
      </c>
      <c r="I10" s="586">
        <f>I11+I12</f>
        <v>0</v>
      </c>
      <c r="J10" s="585">
        <f>Table181217[[#This Row], [je6]]+Table181217[[#This Row], [je7]]</f>
        <v>0</v>
      </c>
      <c r="K10" s="586">
        <f>K11+K12</f>
        <v>0</v>
      </c>
      <c r="L10" s="587">
        <f>L11+L12</f>
        <v>0</v>
      </c>
    </row>
    <row customHeight="1" ht="22.5">
      <c r="A11" s="588" t="s">
        <v>830</v>
      </c>
      <c r="B11" s="590"/>
      <c r="C11" s="590"/>
      <c r="D11" s="590"/>
      <c r="E11" s="590" t="s">
        <v>831</v>
      </c>
      <c r="F11" s="585">
        <f>Table181217[[#This Row], [je2]]+Table181217[[#This Row], [je5]]</f>
        <v>0</v>
      </c>
      <c r="G11" s="585">
        <f>Table181217[[#This Row], [je3]]+Table181217[[#This Row], [je4]]</f>
        <v>0</v>
      </c>
      <c r="H11" s="586">
        <f>H13</f>
        <v>0</v>
      </c>
      <c r="I11" s="586">
        <f>I13</f>
        <v>0</v>
      </c>
      <c r="J11" s="585">
        <f>Table181217[[#This Row], [je6]]+Table181217[[#This Row], [je7]]</f>
        <v>0</v>
      </c>
      <c r="K11" s="586">
        <f>K13</f>
        <v>0</v>
      </c>
      <c r="L11" s="587">
        <f>L13</f>
        <v>0</v>
      </c>
    </row>
    <row customHeight="1" ht="22.5">
      <c r="A12" s="588" t="s">
        <v>832</v>
      </c>
      <c r="B12" s="590"/>
      <c r="C12" s="590"/>
      <c r="D12" s="590"/>
      <c r="E12" s="590" t="s">
        <v>833</v>
      </c>
      <c r="F12" s="585">
        <f>Table181217[[#This Row], [je2]]+Table181217[[#This Row], [je5]]</f>
        <v>0</v>
      </c>
      <c r="G12" s="585">
        <f>Table181217[[#This Row], [je3]]+Table181217[[#This Row], [je4]]</f>
        <v>0</v>
      </c>
      <c r="H12" s="586">
        <f>H14</f>
        <v>0</v>
      </c>
      <c r="I12" s="586">
        <f>I14</f>
        <v>0</v>
      </c>
      <c r="J12" s="585">
        <f>Table181217[[#This Row], [je6]]+Table181217[[#This Row], [je7]]</f>
        <v>0</v>
      </c>
      <c r="K12" s="586">
        <f>K14</f>
        <v>0</v>
      </c>
      <c r="L12" s="587">
        <f>L14</f>
        <v>0</v>
      </c>
    </row>
    <row customHeight="1" ht="22.5">
      <c r="A13" s="588" t="s">
        <v>834</v>
      </c>
      <c r="B13" s="590"/>
      <c r="C13" s="590"/>
      <c r="D13" s="590"/>
      <c r="E13" s="590" t="s">
        <v>835</v>
      </c>
      <c r="F13" s="585">
        <f>Table181217[[#This Row], [je2]]+Table181217[[#This Row], [je5]]</f>
        <v>0</v>
      </c>
      <c r="G13" s="585">
        <f>Table181217[[#This Row], [je3]]+Table181217[[#This Row], [je4]]</f>
        <v>0</v>
      </c>
      <c r="H13" s="591">
        <v>0</v>
      </c>
      <c r="I13" s="591">
        <v>0</v>
      </c>
      <c r="J13" s="585">
        <f>Table181217[[#This Row], [je6]]+Table181217[[#This Row], [je7]]</f>
        <v>0</v>
      </c>
      <c r="K13" s="591">
        <v>0</v>
      </c>
      <c r="L13" s="593">
        <v>0</v>
      </c>
    </row>
    <row customHeight="1" ht="22.5">
      <c r="A14" s="588" t="s">
        <v>836</v>
      </c>
      <c r="B14" s="590"/>
      <c r="C14" s="590"/>
      <c r="D14" s="590"/>
      <c r="E14" s="590" t="s">
        <v>837</v>
      </c>
      <c r="F14" s="585">
        <f>Table181217[[#This Row], [je2]]+Table181217[[#This Row], [je5]]</f>
        <v>0</v>
      </c>
      <c r="G14" s="585">
        <f>Table181217[[#This Row], [je3]]+Table181217[[#This Row], [je4]]</f>
        <v>0</v>
      </c>
      <c r="H14" s="591">
        <v>0</v>
      </c>
      <c r="I14" s="591">
        <v>0</v>
      </c>
      <c r="J14" s="585">
        <f>Table181217[[#This Row], [je6]]+Table181217[[#This Row], [je7]]</f>
        <v>0</v>
      </c>
      <c r="K14" s="591">
        <v>0</v>
      </c>
      <c r="L14" s="593">
        <v>0</v>
      </c>
    </row>
    <row customHeight="1" ht="22.5">
      <c r="A15" s="582" t="s">
        <v>838</v>
      </c>
      <c r="B15" s="584"/>
      <c r="C15" s="584"/>
      <c r="D15" s="584"/>
      <c r="E15" s="584" t="s">
        <v>839</v>
      </c>
      <c r="F15" s="585">
        <f>Table181217[[#This Row], [je2]]+Table181217[[#This Row], [je5]]</f>
        <v>0</v>
      </c>
      <c r="G15" s="585">
        <f>Table181217[[#This Row], [je3]]+Table181217[[#This Row], [je4]]</f>
        <v>0</v>
      </c>
      <c r="H15" s="586"/>
      <c r="I15" s="586"/>
      <c r="J15" s="585">
        <f>Table181217[[#This Row], [je6]]+Table181217[[#This Row], [je7]]</f>
        <v>0</v>
      </c>
      <c r="K15" s="586"/>
      <c r="L15" s="587"/>
    </row>
    <row customHeight="1" ht="22.5">
      <c r="A16" s="582" t="s">
        <v>840</v>
      </c>
      <c r="B16" s="584"/>
      <c r="C16" s="584"/>
      <c r="D16" s="584"/>
      <c r="E16" s="584" t="s">
        <v>841</v>
      </c>
      <c r="F16" s="585">
        <f>Table181217[[#This Row], [je2]]+Table181217[[#This Row], [je5]]</f>
        <v>0</v>
      </c>
      <c r="G16" s="585">
        <f>Table181217[[#This Row], [je3]]+Table181217[[#This Row], [je4]]</f>
        <v>0</v>
      </c>
      <c r="H16" s="586"/>
      <c r="I16" s="586"/>
      <c r="J16" s="585">
        <f>Table181217[[#This Row], [je6]]+Table181217[[#This Row], [je7]]</f>
        <v>0</v>
      </c>
      <c r="K16" s="586"/>
      <c r="L16" s="587"/>
    </row>
    <row customHeight="1" ht="22.5">
      <c r="A17" s="582" t="s">
        <v>842</v>
      </c>
      <c r="B17" s="584"/>
      <c r="C17" s="584"/>
      <c r="D17" s="584"/>
      <c r="E17" s="584" t="s">
        <v>843</v>
      </c>
      <c r="F17" s="585">
        <f>Table181217[[#This Row], [je2]]+Table181217[[#This Row], [je5]]</f>
        <v>0</v>
      </c>
      <c r="G17" s="585">
        <f>Table181217[[#This Row], [je3]]+Table181217[[#This Row], [je4]]</f>
        <v>0</v>
      </c>
      <c r="H17" s="586"/>
      <c r="I17" s="586"/>
      <c r="J17" s="585">
        <f>Table181217[[#This Row], [je6]]+Table181217[[#This Row], [je7]]</f>
        <v>0</v>
      </c>
      <c r="K17" s="586"/>
      <c r="L17" s="587"/>
    </row>
    <row customHeight="1" ht="22.5">
      <c r="A18" s="582" t="s">
        <v>844</v>
      </c>
      <c r="B18" s="584"/>
      <c r="C18" s="584"/>
      <c r="D18" s="584"/>
      <c r="E18" s="584" t="s">
        <v>845</v>
      </c>
      <c r="F18" s="585">
        <f>Table181217[[#This Row], [je2]]+Table181217[[#This Row], [je5]]</f>
        <v>0</v>
      </c>
      <c r="G18" s="585">
        <f>Table181217[[#This Row], [je3]]+Table181217[[#This Row], [je4]]</f>
        <v>0</v>
      </c>
      <c r="H18" s="586">
        <f>H19</f>
        <v>0</v>
      </c>
      <c r="I18" s="586">
        <f>I19</f>
        <v>0</v>
      </c>
      <c r="J18" s="585">
        <f>Table181217[[#This Row], [je6]]+Table181217[[#This Row], [je7]]</f>
        <v>0</v>
      </c>
      <c r="K18" s="586">
        <f>K19</f>
        <v>0</v>
      </c>
      <c r="L18" s="587">
        <f>L19</f>
        <v>0</v>
      </c>
    </row>
    <row customHeight="1" ht="22.5">
      <c r="A19" s="582" t="s">
        <v>846</v>
      </c>
      <c r="B19" s="584"/>
      <c r="C19" s="584"/>
      <c r="D19" s="584"/>
      <c r="E19" s="584" t="s">
        <v>847</v>
      </c>
      <c r="F19" s="585">
        <f>Table181217[[#This Row], [je2]]+Table181217[[#This Row], [je5]]</f>
        <v>0</v>
      </c>
      <c r="G19" s="585">
        <f>Table181217[[#This Row], [je3]]+Table181217[[#This Row], [je4]]</f>
        <v>0</v>
      </c>
      <c r="H19" s="586">
        <f>H20+H21</f>
        <v>0</v>
      </c>
      <c r="I19" s="586">
        <f>I20+I21</f>
        <v>0</v>
      </c>
      <c r="J19" s="585">
        <f>Table181217[[#This Row], [je6]]+Table181217[[#This Row], [je7]]</f>
        <v>0</v>
      </c>
      <c r="K19" s="586">
        <f>K20+K21</f>
        <v>0</v>
      </c>
      <c r="L19" s="587">
        <f>L20+L21</f>
        <v>0</v>
      </c>
    </row>
    <row customHeight="1" ht="22.5">
      <c r="A20" s="588" t="s">
        <v>848</v>
      </c>
      <c r="B20" s="590"/>
      <c r="C20" s="590"/>
      <c r="D20" s="590"/>
      <c r="E20" s="590" t="s">
        <v>849</v>
      </c>
      <c r="F20" s="585">
        <f>Table181217[[#This Row], [je2]]+Table181217[[#This Row], [je5]]</f>
        <v>0</v>
      </c>
      <c r="G20" s="585">
        <f>Table181217[[#This Row], [je3]]+Table181217[[#This Row], [je4]]</f>
        <v>0</v>
      </c>
      <c r="H20" s="591">
        <v>0</v>
      </c>
      <c r="I20" s="591">
        <v>0</v>
      </c>
      <c r="J20" s="585">
        <f>Table181217[[#This Row], [je6]]+Table181217[[#This Row], [je7]]</f>
        <v>0</v>
      </c>
      <c r="K20" s="591">
        <v>0</v>
      </c>
      <c r="L20" s="593">
        <v>0</v>
      </c>
    </row>
    <row customHeight="1" ht="22.5">
      <c r="A21" s="588" t="s">
        <v>850</v>
      </c>
      <c r="B21" s="590"/>
      <c r="C21" s="590"/>
      <c r="D21" s="590"/>
      <c r="E21" s="590" t="s">
        <v>851</v>
      </c>
      <c r="F21" s="585">
        <f>Table181217[[#This Row], [je2]]+Table181217[[#This Row], [je5]]</f>
        <v>0</v>
      </c>
      <c r="G21" s="585">
        <f>Table181217[[#This Row], [je3]]+Table181217[[#This Row], [je4]]</f>
        <v>0</v>
      </c>
      <c r="H21" s="591">
        <v>0</v>
      </c>
      <c r="I21" s="591">
        <v>0</v>
      </c>
      <c r="J21" s="585">
        <f>Table181217[[#This Row], [je6]]+Table181217[[#This Row], [je7]]</f>
        <v>0</v>
      </c>
      <c r="K21" s="591">
        <v>0</v>
      </c>
      <c r="L21" s="593">
        <v>0</v>
      </c>
    </row>
    <row customHeight="1" ht="22.5">
      <c r="A22" s="582" t="s">
        <v>852</v>
      </c>
      <c r="B22" s="584"/>
      <c r="C22" s="584"/>
      <c r="D22" s="584"/>
      <c r="E22" s="584" t="s">
        <v>853</v>
      </c>
      <c r="F22" s="585">
        <f>Table181217[[#This Row], [je2]]+Table181217[[#This Row], [je5]]</f>
        <v>0</v>
      </c>
      <c r="G22" s="585">
        <f>Table181217[[#This Row], [je3]]+Table181217[[#This Row], [je4]]</f>
        <v>0</v>
      </c>
      <c r="H22" s="586"/>
      <c r="I22" s="586"/>
      <c r="J22" s="585">
        <f>Table181217[[#This Row], [je6]]+Table181217[[#This Row], [je7]]</f>
        <v>0</v>
      </c>
      <c r="K22" s="586"/>
      <c r="L22" s="587"/>
    </row>
    <row customHeight="1" ht="22.5">
      <c r="A23" s="582" t="s">
        <v>854</v>
      </c>
      <c r="B23" s="584"/>
      <c r="C23" s="584"/>
      <c r="D23" s="584"/>
      <c r="E23" s="584" t="s">
        <v>855</v>
      </c>
      <c r="F23" s="585">
        <f>Table181217[[#This Row], [je2]]+Table181217[[#This Row], [je5]]</f>
        <v>0</v>
      </c>
      <c r="G23" s="585">
        <f>Table181217[[#This Row], [je3]]+Table181217[[#This Row], [je4]]</f>
        <v>0</v>
      </c>
      <c r="H23" s="586"/>
      <c r="I23" s="586"/>
      <c r="J23" s="585">
        <f>Table181217[[#This Row], [je6]]+Table181217[[#This Row], [je7]]</f>
        <v>0</v>
      </c>
      <c r="K23" s="586"/>
      <c r="L23" s="587"/>
    </row>
    <row customHeight="1" ht="22.5">
      <c r="A24" s="582" t="s">
        <v>856</v>
      </c>
      <c r="B24" s="584"/>
      <c r="C24" s="584"/>
      <c r="D24" s="584"/>
      <c r="E24" s="584" t="s">
        <v>857</v>
      </c>
      <c r="F24" s="585">
        <f>Table181217[[#This Row], [je2]]+Table181217[[#This Row], [je5]]</f>
        <v>0</v>
      </c>
      <c r="G24" s="585">
        <f>Table181217[[#This Row], [je3]]+Table181217[[#This Row], [je4]]</f>
        <v>0</v>
      </c>
      <c r="H24" s="586"/>
      <c r="I24" s="586"/>
      <c r="J24" s="585">
        <f>Table181217[[#This Row], [je6]]+Table181217[[#This Row], [je7]]</f>
        <v>0</v>
      </c>
      <c r="K24" s="586"/>
      <c r="L24" s="587"/>
    </row>
  </sheetData>
  <mergeCells count="9">
    <mergeCell ref="A1:L1"/>
    <mergeCell ref="A2:E2"/>
    <mergeCell ref="A4:E4"/>
    <mergeCell ref="F4:F6"/>
    <mergeCell ref="A5:D6"/>
    <mergeCell ref="E5:E6"/>
    <mergeCell ref="A3:F3"/>
    <mergeCell ref="G4:I5"/>
    <mergeCell ref="J4:L5"/>
  </mergeCells>
  <printOptions horizontalCentered="1"/>
  <pageMargins left="0.40" right="0.40" top="0.79" bottom="0.59" header="0.51" footer="0.20"/>
  <pageSetup paperSize="8" firstPageNumber="1" pageOrder="downThenOver" orientation="landscape" blackAndWhite="1" useFirstPageNumber="1"/>
  <headerFooter>
    <oddHeader>&amp;L&amp;C&amp;R</oddHeader>
    <oddFooter>&amp;L&amp;C&amp;R</oddFooter>
  </headerFooter>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DD68-1DA8-9AEC-01C8-96B50CE3DA4C}" mc:Ignorable="x14ac xr xr2 xr3">
  <dimension ref="A1:U215"/>
  <sheetViews>
    <sheetView showGridLines="0" workbookViewId="0">
      <pane xSplit="4" ySplit="8" topLeftCell="E9" activePane="bottomRight" state="frozen"/>
      <selection pane="bottomLeft" activeCell="A9" sqref="A9"/>
      <selection pane="topRight" activeCell="E1" sqref="E1"/>
      <selection pane="bottomRight" activeCell="A1" sqref="A1:U1"/>
    </sheetView>
  </sheetViews>
  <sheetFormatPr defaultColWidth="7.75390625" customHeight="1" defaultRowHeight="15"/>
  <cols>
    <col min="1" max="3" width="3.50390625" customWidth="1"/>
    <col min="4" max="4" width="32.50390625" customWidth="1"/>
    <col min="5" max="5" width="18.75390625" customWidth="1"/>
    <col min="6" max="6" width="15.00390625" customWidth="1"/>
    <col min="7" max="7" width="32.50390625" customWidth="1"/>
    <col min="8" max="8" width="18.75390625" customWidth="1"/>
    <col min="9" max="9" width="7.50390625" customWidth="1"/>
    <col min="10" max="21" width="18.75390625" customWidth="1"/>
  </cols>
  <sheetData>
    <row s="564" customFormat="1" customHeight="1" ht="21">
      <c r="A1" s="565" t="s">
        <v>858</v>
      </c>
      <c r="B1" s="565"/>
      <c r="C1" s="565"/>
      <c r="D1" s="565"/>
      <c r="E1" s="565"/>
      <c r="F1" s="565"/>
      <c r="G1" s="565"/>
      <c r="H1" s="565"/>
      <c r="I1" s="565"/>
      <c r="J1" s="565"/>
      <c r="K1" s="565"/>
      <c r="L1" s="565"/>
      <c r="M1" s="565"/>
      <c r="N1" s="565"/>
      <c r="O1" s="565"/>
      <c r="P1" s="565"/>
      <c r="Q1" s="565"/>
      <c r="R1" s="565"/>
      <c r="S1" s="565"/>
      <c r="T1" s="565"/>
      <c r="U1" s="565"/>
    </row>
    <row s="564" customFormat="1" customHeight="1" ht="18">
      <c r="A2" s="569"/>
      <c r="B2" s="569"/>
      <c r="C2" s="569"/>
      <c r="D2" s="569"/>
      <c r="E2" s="569"/>
      <c r="G2" s="569"/>
      <c r="H2" s="569"/>
      <c r="I2" s="569"/>
      <c r="J2" s="569"/>
      <c r="K2" s="569"/>
      <c r="L2" s="569"/>
      <c r="M2" s="569"/>
      <c r="N2" s="569"/>
      <c r="O2" s="569"/>
      <c r="P2" s="569"/>
      <c r="Q2" s="569"/>
      <c r="R2" s="569"/>
      <c r="S2" s="569"/>
      <c r="T2" s="569"/>
      <c r="U2" s="569" t="s">
        <v>859</v>
      </c>
    </row>
    <row s="564" customFormat="1" customHeight="1" ht="18">
      <c r="A3" s="570" t="s">
        <v>68</v>
      </c>
      <c r="B3" s="569"/>
      <c r="C3" s="569"/>
      <c r="D3" s="569"/>
      <c r="E3" s="569"/>
      <c r="G3" s="569"/>
      <c r="H3" s="569"/>
      <c r="I3" s="569"/>
      <c r="J3" s="569"/>
      <c r="K3" s="569"/>
      <c r="L3" s="569"/>
      <c r="M3" s="567"/>
      <c r="N3" s="569"/>
      <c r="O3" s="569"/>
      <c r="P3" s="569"/>
      <c r="Q3" s="569"/>
      <c r="R3" s="569"/>
      <c r="S3" s="569"/>
      <c r="T3" s="569"/>
      <c r="U3" s="569" t="s">
        <v>69</v>
      </c>
    </row>
    <row s="564" customFormat="1" customHeight="1" ht="18">
      <c r="A4" s="571" t="s">
        <v>72</v>
      </c>
      <c r="B4" s="572"/>
      <c r="C4" s="572"/>
      <c r="D4" s="572"/>
      <c r="E4" s="572"/>
      <c r="F4" s="572"/>
      <c r="G4" s="572"/>
      <c r="H4" s="572"/>
      <c r="I4" s="572"/>
      <c r="J4" s="572" t="s">
        <v>634</v>
      </c>
      <c r="K4" s="572"/>
      <c r="L4" s="572"/>
      <c r="M4" s="572"/>
      <c r="N4" s="572"/>
      <c r="O4" s="572" t="s">
        <v>635</v>
      </c>
      <c r="P4" s="572"/>
      <c r="Q4" s="572"/>
      <c r="R4" s="573" t="s">
        <v>189</v>
      </c>
      <c r="S4" s="572" t="s">
        <v>191</v>
      </c>
      <c r="T4" s="572" t="s">
        <v>194</v>
      </c>
      <c r="U4" s="574"/>
    </row>
    <row s="564" customFormat="1" customHeight="1" ht="18">
      <c r="A5" s="575" t="s">
        <v>256</v>
      </c>
      <c r="B5" s="576"/>
      <c r="C5" s="576"/>
      <c r="D5" s="577" t="s">
        <v>492</v>
      </c>
      <c r="E5" s="577" t="s">
        <v>493</v>
      </c>
      <c r="F5" s="577" t="s">
        <v>494</v>
      </c>
      <c r="G5" s="577" t="s">
        <v>495</v>
      </c>
      <c r="H5" s="577" t="s">
        <v>496</v>
      </c>
      <c r="I5" s="576" t="s">
        <v>636</v>
      </c>
      <c r="J5" s="577" t="s">
        <v>258</v>
      </c>
      <c r="K5" s="577" t="s">
        <v>192</v>
      </c>
      <c r="L5" s="577"/>
      <c r="M5" s="577" t="s">
        <v>637</v>
      </c>
      <c r="N5" s="577" t="s">
        <v>639</v>
      </c>
      <c r="O5" s="577" t="s">
        <v>258</v>
      </c>
      <c r="P5" s="577" t="s">
        <v>637</v>
      </c>
      <c r="Q5" s="577" t="s">
        <v>639</v>
      </c>
      <c r="R5" s="576"/>
      <c r="S5" s="577"/>
      <c r="T5" s="577" t="s">
        <v>258</v>
      </c>
      <c r="U5" s="578" t="s">
        <v>860</v>
      </c>
    </row>
    <row s="564" customFormat="1" customHeight="1" ht="18">
      <c r="A6" s="575"/>
      <c r="B6" s="576"/>
      <c r="C6" s="576"/>
      <c r="D6" s="577"/>
      <c r="E6" s="577"/>
      <c r="F6" s="577"/>
      <c r="G6" s="577"/>
      <c r="H6" s="577"/>
      <c r="I6" s="576"/>
      <c r="J6" s="577"/>
      <c r="K6" s="577" t="s">
        <v>204</v>
      </c>
      <c r="L6" s="577" t="s">
        <v>860</v>
      </c>
      <c r="M6" s="577"/>
      <c r="N6" s="577"/>
      <c r="O6" s="577"/>
      <c r="P6" s="577"/>
      <c r="Q6" s="577"/>
      <c r="R6" s="576"/>
      <c r="S6" s="577"/>
      <c r="T6" s="577"/>
      <c r="U6" s="578"/>
    </row>
    <row s="564" customFormat="1" customHeight="1" ht="22.5">
      <c r="A7" s="579" t="s">
        <v>266</v>
      </c>
      <c r="B7" s="577" t="s">
        <v>267</v>
      </c>
      <c r="C7" s="577" t="s">
        <v>268</v>
      </c>
      <c r="D7" s="577" t="s">
        <v>269</v>
      </c>
      <c r="E7" s="577" t="s">
        <v>130</v>
      </c>
      <c r="F7" s="577"/>
      <c r="G7" s="577" t="s">
        <v>130</v>
      </c>
      <c r="H7" s="577" t="s">
        <v>130</v>
      </c>
      <c r="I7" s="577" t="s">
        <v>130</v>
      </c>
      <c r="J7" s="577">
        <v>1</v>
      </c>
      <c r="K7" s="577">
        <v>2</v>
      </c>
      <c r="L7" s="577">
        <v>3</v>
      </c>
      <c r="M7" s="577">
        <v>4</v>
      </c>
      <c r="N7" s="577">
        <v>5</v>
      </c>
      <c r="O7" s="577">
        <v>6</v>
      </c>
      <c r="P7" s="577">
        <v>7</v>
      </c>
      <c r="Q7" s="577">
        <v>8</v>
      </c>
      <c r="R7" s="577">
        <v>9</v>
      </c>
      <c r="S7" s="577">
        <v>10</v>
      </c>
      <c r="T7" s="577">
        <v>11</v>
      </c>
      <c r="U7" s="578">
        <v>12</v>
      </c>
    </row>
    <row s="564" customFormat="1" customHeight="1" ht="22.5">
      <c r="A8" s="582"/>
      <c r="B8" s="584"/>
      <c r="C8" s="584"/>
      <c r="D8" s="646" t="s">
        <v>258</v>
      </c>
      <c r="E8" s="646"/>
      <c r="F8" s="646" t="s">
        <v>22</v>
      </c>
      <c r="G8" s="646"/>
      <c r="H8" s="646"/>
      <c r="I8" s="646" t="s">
        <v>22</v>
      </c>
      <c r="J8" s="585">
        <f>Table181215[[#This Row], [je2]]+Table181215[[#This Row], [je4]]+Table181215[[#This Row], [je5]]</f>
        <v>4698176.67</v>
      </c>
      <c r="K8" s="586">
        <f>K9+K14+K20+K26</f>
        <v>0</v>
      </c>
      <c r="L8" s="586">
        <f>L9+L14+L20+L26</f>
        <v>0</v>
      </c>
      <c r="M8" s="586">
        <f>M9+M14+M20+M26</f>
        <v>4698176.67</v>
      </c>
      <c r="N8" s="586">
        <f>N9+N14+N20+N26</f>
        <v>0</v>
      </c>
      <c r="O8" s="585">
        <f>Table181215[[#This Row], [je7]]+Table181215[[#This Row], [je8]]</f>
        <v>4698176.67</v>
      </c>
      <c r="P8" s="586">
        <f>P9+P14+P20+P26</f>
        <v>4698176.67</v>
      </c>
      <c r="Q8" s="586">
        <f>Q9+Q14+Q20+Q26</f>
        <v>0</v>
      </c>
      <c r="R8" s="586">
        <f>R9+R14+R20+R26</f>
        <v>0</v>
      </c>
      <c r="S8" s="586">
        <f>S9+S14+S20+S26</f>
        <v>0</v>
      </c>
      <c r="T8" s="586">
        <f>T9+T14+T20+T26</f>
        <v>0</v>
      </c>
      <c r="U8" s="587">
        <f>U9+U14+U20+U26</f>
        <v>0</v>
      </c>
    </row>
    <row customHeight="1" ht="22.5">
      <c r="A9" s="582" t="s">
        <v>270</v>
      </c>
      <c r="B9" s="584"/>
      <c r="C9" s="584"/>
      <c r="D9" s="646" t="s">
        <v>271</v>
      </c>
      <c r="E9" s="646"/>
      <c r="F9" s="646" t="s">
        <v>22</v>
      </c>
      <c r="G9" s="646"/>
      <c r="H9" s="646"/>
      <c r="I9" s="646" t="s">
        <v>22</v>
      </c>
      <c r="J9" s="585">
        <f>Table181215[[#This Row], [je2]]+Table181215[[#This Row], [je4]]+Table181215[[#This Row], [je5]]</f>
        <v>3710761.61</v>
      </c>
      <c r="K9" s="586">
        <f>K10</f>
        <v>0</v>
      </c>
      <c r="L9" s="586">
        <f>L10</f>
        <v>0</v>
      </c>
      <c r="M9" s="586">
        <f>M10</f>
        <v>3710761.61</v>
      </c>
      <c r="N9" s="586">
        <f>N10</f>
        <v>0</v>
      </c>
      <c r="O9" s="585">
        <f>Table181215[[#This Row], [je7]]+Table181215[[#This Row], [je8]]</f>
        <v>3710761.61</v>
      </c>
      <c r="P9" s="586">
        <f>P10</f>
        <v>3710761.61</v>
      </c>
      <c r="Q9" s="586">
        <f>Q10</f>
        <v>0</v>
      </c>
      <c r="R9" s="586">
        <f>R10</f>
        <v>0</v>
      </c>
      <c r="S9" s="586">
        <f>S10</f>
        <v>0</v>
      </c>
      <c r="T9" s="586">
        <f>T10</f>
        <v>0</v>
      </c>
      <c r="U9" s="587">
        <f>U10</f>
        <v>0</v>
      </c>
    </row>
    <row customHeight="1" ht="22.5">
      <c r="A10" s="582" t="s">
        <v>272</v>
      </c>
      <c r="B10" s="584"/>
      <c r="C10" s="584"/>
      <c r="D10" s="646" t="s">
        <v>273</v>
      </c>
      <c r="E10" s="646"/>
      <c r="F10" s="646" t="s">
        <v>22</v>
      </c>
      <c r="G10" s="646"/>
      <c r="H10" s="646"/>
      <c r="I10" s="646" t="s">
        <v>22</v>
      </c>
      <c r="J10" s="585">
        <f>Table181215[[#This Row], [je2]]+Table181215[[#This Row], [je4]]+Table181215[[#This Row], [je5]]</f>
        <v>3710761.61</v>
      </c>
      <c r="K10" s="586">
        <f>K11</f>
        <v>0</v>
      </c>
      <c r="L10" s="586">
        <f>L11</f>
        <v>0</v>
      </c>
      <c r="M10" s="586">
        <f>M11</f>
        <v>3710761.61</v>
      </c>
      <c r="N10" s="586">
        <f>N11</f>
        <v>0</v>
      </c>
      <c r="O10" s="585">
        <f>Table181215[[#This Row], [je7]]+Table181215[[#This Row], [je8]]</f>
        <v>3710761.61</v>
      </c>
      <c r="P10" s="586">
        <f>P11</f>
        <v>3710761.61</v>
      </c>
      <c r="Q10" s="586">
        <f>Q11</f>
        <v>0</v>
      </c>
      <c r="R10" s="586">
        <f>R11</f>
        <v>0</v>
      </c>
      <c r="S10" s="586">
        <f>S11</f>
        <v>0</v>
      </c>
      <c r="T10" s="586">
        <f>T11</f>
        <v>0</v>
      </c>
      <c r="U10" s="587">
        <f>U11</f>
        <v>0</v>
      </c>
    </row>
    <row customHeight="1" ht="22.5">
      <c r="A11" s="582" t="s">
        <v>274</v>
      </c>
      <c r="B11" s="584"/>
      <c r="C11" s="584"/>
      <c r="D11" s="646" t="s">
        <v>275</v>
      </c>
      <c r="E11" s="646"/>
      <c r="F11" s="646" t="s">
        <v>22</v>
      </c>
      <c r="G11" s="646"/>
      <c r="H11" s="646"/>
      <c r="I11" s="646" t="s">
        <v>22</v>
      </c>
      <c r="J11" s="585">
        <f>Table181215[[#This Row], [je2]]+Table181215[[#This Row], [je4]]+Table181215[[#This Row], [je5]]</f>
        <v>3710761.61</v>
      </c>
      <c r="K11" s="586">
        <f>K12+K13</f>
        <v>0</v>
      </c>
      <c r="L11" s="586">
        <f>L12+L13</f>
        <v>0</v>
      </c>
      <c r="M11" s="586">
        <f>M12+M13</f>
        <v>3710761.61</v>
      </c>
      <c r="N11" s="586">
        <f>N12+N13</f>
        <v>0</v>
      </c>
      <c r="O11" s="585">
        <f>Table181215[[#This Row], [je7]]+Table181215[[#This Row], [je8]]</f>
        <v>3710761.61</v>
      </c>
      <c r="P11" s="586">
        <f>P12+P13</f>
        <v>3710761.61</v>
      </c>
      <c r="Q11" s="586">
        <f>Q12+Q13</f>
        <v>0</v>
      </c>
      <c r="R11" s="586">
        <f>R12+R13</f>
        <v>0</v>
      </c>
      <c r="S11" s="586">
        <f>S12+S13</f>
        <v>0</v>
      </c>
      <c r="T11" s="586">
        <f>T12+T13</f>
        <v>0</v>
      </c>
      <c r="U11" s="587">
        <f>U12+U13</f>
        <v>0</v>
      </c>
    </row>
    <row customHeight="1" ht="22.5">
      <c r="A12" s="588" t="s">
        <v>274</v>
      </c>
      <c r="B12" s="590"/>
      <c r="C12" s="590"/>
      <c r="D12" s="648" t="s">
        <v>861</v>
      </c>
      <c r="E12" s="648" t="s">
        <v>862</v>
      </c>
      <c r="F12" s="648" t="s">
        <v>863</v>
      </c>
      <c r="G12" s="648" t="s">
        <v>864</v>
      </c>
      <c r="H12" s="648" t="s">
        <v>862</v>
      </c>
      <c r="I12" s="648" t="s">
        <v>22</v>
      </c>
      <c r="J12" s="585">
        <f>Table181215[[#This Row], [je2]]+Table181215[[#This Row], [je4]]+Table181215[[#This Row], [je5]]</f>
        <v>3267428.02</v>
      </c>
      <c r="K12" s="591">
        <v>0</v>
      </c>
      <c r="L12" s="591">
        <v>0</v>
      </c>
      <c r="M12" s="591">
        <v>3267428.02</v>
      </c>
      <c r="N12" s="591">
        <v>0</v>
      </c>
      <c r="O12" s="585">
        <f>Table181215[[#This Row], [je7]]+Table181215[[#This Row], [je8]]</f>
        <v>3267428.02</v>
      </c>
      <c r="P12" s="591">
        <v>3267428.02</v>
      </c>
      <c r="Q12" s="591">
        <v>0</v>
      </c>
      <c r="R12" s="591">
        <v>0</v>
      </c>
      <c r="S12" s="591">
        <v>0</v>
      </c>
      <c r="T12" s="591">
        <v>0</v>
      </c>
      <c r="U12" s="593">
        <v>0</v>
      </c>
    </row>
    <row customHeight="1" ht="22.5">
      <c r="A13" s="588" t="s">
        <v>274</v>
      </c>
      <c r="B13" s="590"/>
      <c r="C13" s="590"/>
      <c r="D13" s="648" t="s">
        <v>865</v>
      </c>
      <c r="E13" s="648" t="s">
        <v>866</v>
      </c>
      <c r="F13" s="648" t="s">
        <v>659</v>
      </c>
      <c r="G13" s="648" t="s">
        <v>867</v>
      </c>
      <c r="H13" s="648" t="s">
        <v>866</v>
      </c>
      <c r="I13" s="648" t="s">
        <v>22</v>
      </c>
      <c r="J13" s="585">
        <f>Table181215[[#This Row], [je2]]+Table181215[[#This Row], [je4]]+Table181215[[#This Row], [je5]]</f>
        <v>443333.59</v>
      </c>
      <c r="K13" s="591">
        <v>0</v>
      </c>
      <c r="L13" s="591">
        <v>0</v>
      </c>
      <c r="M13" s="591">
        <v>443333.59</v>
      </c>
      <c r="N13" s="591">
        <v>0</v>
      </c>
      <c r="O13" s="585">
        <f>Table181215[[#This Row], [je7]]+Table181215[[#This Row], [je8]]</f>
        <v>443333.59</v>
      </c>
      <c r="P13" s="591">
        <v>443333.59</v>
      </c>
      <c r="Q13" s="591">
        <v>0</v>
      </c>
      <c r="R13" s="591">
        <v>0</v>
      </c>
      <c r="S13" s="591">
        <v>0</v>
      </c>
      <c r="T13" s="591">
        <v>0</v>
      </c>
      <c r="U13" s="593">
        <v>0</v>
      </c>
    </row>
    <row customHeight="1" ht="22.5">
      <c r="A14" s="582" t="s">
        <v>286</v>
      </c>
      <c r="B14" s="584"/>
      <c r="C14" s="584"/>
      <c r="D14" s="646" t="s">
        <v>287</v>
      </c>
      <c r="E14" s="646"/>
      <c r="F14" s="646" t="s">
        <v>22</v>
      </c>
      <c r="G14" s="646"/>
      <c r="H14" s="646"/>
      <c r="I14" s="646" t="s">
        <v>22</v>
      </c>
      <c r="J14" s="585">
        <f>Table181215[[#This Row], [je2]]+Table181215[[#This Row], [je4]]+Table181215[[#This Row], [je5]]</f>
        <v>456820.64</v>
      </c>
      <c r="K14" s="586">
        <f>K15</f>
        <v>0</v>
      </c>
      <c r="L14" s="586">
        <f>L15</f>
        <v>0</v>
      </c>
      <c r="M14" s="586">
        <f>M15</f>
        <v>456820.64</v>
      </c>
      <c r="N14" s="586">
        <f>N15</f>
        <v>0</v>
      </c>
      <c r="O14" s="585">
        <f>Table181215[[#This Row], [je7]]+Table181215[[#This Row], [je8]]</f>
        <v>456820.64</v>
      </c>
      <c r="P14" s="586">
        <f>P15</f>
        <v>456820.64</v>
      </c>
      <c r="Q14" s="586">
        <f>Q15</f>
        <v>0</v>
      </c>
      <c r="R14" s="586">
        <f>R15</f>
        <v>0</v>
      </c>
      <c r="S14" s="586">
        <f>S15</f>
        <v>0</v>
      </c>
      <c r="T14" s="586">
        <f>T15</f>
        <v>0</v>
      </c>
      <c r="U14" s="587">
        <f>U15</f>
        <v>0</v>
      </c>
    </row>
    <row customHeight="1" ht="22.5">
      <c r="A15" s="582" t="s">
        <v>288</v>
      </c>
      <c r="B15" s="584"/>
      <c r="C15" s="584"/>
      <c r="D15" s="646" t="s">
        <v>289</v>
      </c>
      <c r="E15" s="646"/>
      <c r="F15" s="646" t="s">
        <v>22</v>
      </c>
      <c r="G15" s="646"/>
      <c r="H15" s="646"/>
      <c r="I15" s="646" t="s">
        <v>22</v>
      </c>
      <c r="J15" s="585">
        <f>Table181215[[#This Row], [je2]]+Table181215[[#This Row], [je4]]+Table181215[[#This Row], [je5]]</f>
        <v>456820.64</v>
      </c>
      <c r="K15" s="586">
        <f>K16+K18</f>
        <v>0</v>
      </c>
      <c r="L15" s="586">
        <f>L16+L18</f>
        <v>0</v>
      </c>
      <c r="M15" s="586">
        <f>M16+M18</f>
        <v>456820.64</v>
      </c>
      <c r="N15" s="586">
        <f>N16+N18</f>
        <v>0</v>
      </c>
      <c r="O15" s="585">
        <f>Table181215[[#This Row], [je7]]+Table181215[[#This Row], [je8]]</f>
        <v>456820.64</v>
      </c>
      <c r="P15" s="586">
        <f>P16+P18</f>
        <v>456820.64</v>
      </c>
      <c r="Q15" s="586">
        <f>Q16+Q18</f>
        <v>0</v>
      </c>
      <c r="R15" s="586">
        <f>R16+R18</f>
        <v>0</v>
      </c>
      <c r="S15" s="586">
        <f>S16+S18</f>
        <v>0</v>
      </c>
      <c r="T15" s="586">
        <f>T16+T18</f>
        <v>0</v>
      </c>
      <c r="U15" s="587">
        <f>U16+U18</f>
        <v>0</v>
      </c>
    </row>
    <row customHeight="1" ht="22.5">
      <c r="A16" s="582" t="s">
        <v>290</v>
      </c>
      <c r="B16" s="584"/>
      <c r="C16" s="584"/>
      <c r="D16" s="646" t="s">
        <v>291</v>
      </c>
      <c r="E16" s="646"/>
      <c r="F16" s="646" t="s">
        <v>22</v>
      </c>
      <c r="G16" s="646"/>
      <c r="H16" s="646"/>
      <c r="I16" s="646" t="s">
        <v>22</v>
      </c>
      <c r="J16" s="585">
        <f>Table181215[[#This Row], [je2]]+Table181215[[#This Row], [je4]]+Table181215[[#This Row], [je5]]</f>
        <v>456426.97</v>
      </c>
      <c r="K16" s="586">
        <f>K17</f>
        <v>0</v>
      </c>
      <c r="L16" s="586">
        <f>L17</f>
        <v>0</v>
      </c>
      <c r="M16" s="586">
        <f>M17</f>
        <v>456426.97</v>
      </c>
      <c r="N16" s="586">
        <f>N17</f>
        <v>0</v>
      </c>
      <c r="O16" s="585">
        <f>Table181215[[#This Row], [je7]]+Table181215[[#This Row], [je8]]</f>
        <v>456426.97</v>
      </c>
      <c r="P16" s="586">
        <f>P17</f>
        <v>456426.97</v>
      </c>
      <c r="Q16" s="586">
        <f>Q17</f>
        <v>0</v>
      </c>
      <c r="R16" s="586">
        <f>R17</f>
        <v>0</v>
      </c>
      <c r="S16" s="586">
        <f>S17</f>
        <v>0</v>
      </c>
      <c r="T16" s="586">
        <f>T17</f>
        <v>0</v>
      </c>
      <c r="U16" s="587">
        <f>U17</f>
        <v>0</v>
      </c>
    </row>
    <row customHeight="1" ht="22.5">
      <c r="A17" s="588" t="s">
        <v>290</v>
      </c>
      <c r="B17" s="590"/>
      <c r="C17" s="590"/>
      <c r="D17" s="648" t="s">
        <v>861</v>
      </c>
      <c r="E17" s="648" t="s">
        <v>862</v>
      </c>
      <c r="F17" s="648" t="s">
        <v>863</v>
      </c>
      <c r="G17" s="648" t="s">
        <v>864</v>
      </c>
      <c r="H17" s="648" t="s">
        <v>862</v>
      </c>
      <c r="I17" s="648" t="s">
        <v>22</v>
      </c>
      <c r="J17" s="585">
        <f>Table181215[[#This Row], [je2]]+Table181215[[#This Row], [je4]]+Table181215[[#This Row], [je5]]</f>
        <v>456426.97</v>
      </c>
      <c r="K17" s="591">
        <v>0</v>
      </c>
      <c r="L17" s="591">
        <v>0</v>
      </c>
      <c r="M17" s="591">
        <v>456426.97</v>
      </c>
      <c r="N17" s="591">
        <v>0</v>
      </c>
      <c r="O17" s="585">
        <f>Table181215[[#This Row], [je7]]+Table181215[[#This Row], [je8]]</f>
        <v>456426.97</v>
      </c>
      <c r="P17" s="591">
        <v>456426.97</v>
      </c>
      <c r="Q17" s="591">
        <v>0</v>
      </c>
      <c r="R17" s="591">
        <v>0</v>
      </c>
      <c r="S17" s="591">
        <v>0</v>
      </c>
      <c r="T17" s="591">
        <v>0</v>
      </c>
      <c r="U17" s="593">
        <v>0</v>
      </c>
    </row>
    <row customHeight="1" ht="22.5">
      <c r="A18" s="582" t="s">
        <v>292</v>
      </c>
      <c r="B18" s="584"/>
      <c r="C18" s="584"/>
      <c r="D18" s="646" t="s">
        <v>293</v>
      </c>
      <c r="E18" s="646"/>
      <c r="F18" s="646" t="s">
        <v>22</v>
      </c>
      <c r="G18" s="646"/>
      <c r="H18" s="646"/>
      <c r="I18" s="646" t="s">
        <v>22</v>
      </c>
      <c r="J18" s="585">
        <f>Table181215[[#This Row], [je2]]+Table181215[[#This Row], [je4]]+Table181215[[#This Row], [je5]]</f>
        <v>393.67</v>
      </c>
      <c r="K18" s="586">
        <f>K19</f>
        <v>0</v>
      </c>
      <c r="L18" s="586">
        <f>L19</f>
        <v>0</v>
      </c>
      <c r="M18" s="586">
        <f>M19</f>
        <v>393.67</v>
      </c>
      <c r="N18" s="586">
        <f>N19</f>
        <v>0</v>
      </c>
      <c r="O18" s="585">
        <f>Table181215[[#This Row], [je7]]+Table181215[[#This Row], [je8]]</f>
        <v>393.67</v>
      </c>
      <c r="P18" s="586">
        <f>P19</f>
        <v>393.67</v>
      </c>
      <c r="Q18" s="586">
        <f>Q19</f>
        <v>0</v>
      </c>
      <c r="R18" s="586">
        <f>R19</f>
        <v>0</v>
      </c>
      <c r="S18" s="586">
        <f>S19</f>
        <v>0</v>
      </c>
      <c r="T18" s="586">
        <f>T19</f>
        <v>0</v>
      </c>
      <c r="U18" s="587">
        <f>U19</f>
        <v>0</v>
      </c>
    </row>
    <row customHeight="1" ht="22.5">
      <c r="A19" s="588" t="s">
        <v>292</v>
      </c>
      <c r="B19" s="590"/>
      <c r="C19" s="590"/>
      <c r="D19" s="648" t="s">
        <v>861</v>
      </c>
      <c r="E19" s="648" t="s">
        <v>862</v>
      </c>
      <c r="F19" s="648" t="s">
        <v>863</v>
      </c>
      <c r="G19" s="648" t="s">
        <v>864</v>
      </c>
      <c r="H19" s="648" t="s">
        <v>862</v>
      </c>
      <c r="I19" s="648" t="s">
        <v>22</v>
      </c>
      <c r="J19" s="585">
        <f>Table181215[[#This Row], [je2]]+Table181215[[#This Row], [je4]]+Table181215[[#This Row], [je5]]</f>
        <v>393.67</v>
      </c>
      <c r="K19" s="591">
        <v>0</v>
      </c>
      <c r="L19" s="591">
        <v>0</v>
      </c>
      <c r="M19" s="591">
        <v>393.67</v>
      </c>
      <c r="N19" s="591">
        <v>0</v>
      </c>
      <c r="O19" s="585">
        <f>Table181215[[#This Row], [je7]]+Table181215[[#This Row], [je8]]</f>
        <v>393.67</v>
      </c>
      <c r="P19" s="591">
        <v>393.67</v>
      </c>
      <c r="Q19" s="591">
        <v>0</v>
      </c>
      <c r="R19" s="591">
        <v>0</v>
      </c>
      <c r="S19" s="591">
        <v>0</v>
      </c>
      <c r="T19" s="591">
        <v>0</v>
      </c>
      <c r="U19" s="593">
        <v>0</v>
      </c>
    </row>
    <row customHeight="1" ht="22.5">
      <c r="A20" s="582" t="s">
        <v>294</v>
      </c>
      <c r="B20" s="584"/>
      <c r="C20" s="584"/>
      <c r="D20" s="646" t="s">
        <v>295</v>
      </c>
      <c r="E20" s="646"/>
      <c r="F20" s="646" t="s">
        <v>22</v>
      </c>
      <c r="G20" s="646"/>
      <c r="H20" s="646"/>
      <c r="I20" s="646" t="s">
        <v>22</v>
      </c>
      <c r="J20" s="585">
        <f>Table181215[[#This Row], [je2]]+Table181215[[#This Row], [je4]]+Table181215[[#This Row], [je5]]</f>
        <v>188615.49</v>
      </c>
      <c r="K20" s="586">
        <f>K21</f>
        <v>0</v>
      </c>
      <c r="L20" s="586">
        <f>L21</f>
        <v>0</v>
      </c>
      <c r="M20" s="586">
        <f>M21</f>
        <v>188615.49</v>
      </c>
      <c r="N20" s="586">
        <f>N21</f>
        <v>0</v>
      </c>
      <c r="O20" s="585">
        <f>Table181215[[#This Row], [je7]]+Table181215[[#This Row], [je8]]</f>
        <v>188615.49</v>
      </c>
      <c r="P20" s="586">
        <f>P21</f>
        <v>188615.49</v>
      </c>
      <c r="Q20" s="586">
        <f>Q21</f>
        <v>0</v>
      </c>
      <c r="R20" s="586">
        <f>R21</f>
        <v>0</v>
      </c>
      <c r="S20" s="586">
        <f>S21</f>
        <v>0</v>
      </c>
      <c r="T20" s="586">
        <f>T21</f>
        <v>0</v>
      </c>
      <c r="U20" s="587">
        <f>U21</f>
        <v>0</v>
      </c>
    </row>
    <row customHeight="1" ht="22.5">
      <c r="A21" s="582" t="s">
        <v>296</v>
      </c>
      <c r="B21" s="584"/>
      <c r="C21" s="584"/>
      <c r="D21" s="646" t="s">
        <v>297</v>
      </c>
      <c r="E21" s="646"/>
      <c r="F21" s="646" t="s">
        <v>22</v>
      </c>
      <c r="G21" s="646"/>
      <c r="H21" s="646"/>
      <c r="I21" s="646" t="s">
        <v>22</v>
      </c>
      <c r="J21" s="585">
        <f>Table181215[[#This Row], [je2]]+Table181215[[#This Row], [je4]]+Table181215[[#This Row], [je5]]</f>
        <v>188615.49</v>
      </c>
      <c r="K21" s="586">
        <f>K22+K24</f>
        <v>0</v>
      </c>
      <c r="L21" s="586">
        <f>L22+L24</f>
        <v>0</v>
      </c>
      <c r="M21" s="586">
        <f>M22+M24</f>
        <v>188615.49</v>
      </c>
      <c r="N21" s="586">
        <f>N22+N24</f>
        <v>0</v>
      </c>
      <c r="O21" s="585">
        <f>Table181215[[#This Row], [je7]]+Table181215[[#This Row], [je8]]</f>
        <v>188615.49</v>
      </c>
      <c r="P21" s="586">
        <f>P22+P24</f>
        <v>188615.49</v>
      </c>
      <c r="Q21" s="586">
        <f>Q22+Q24</f>
        <v>0</v>
      </c>
      <c r="R21" s="586">
        <f>R22+R24</f>
        <v>0</v>
      </c>
      <c r="S21" s="586">
        <f>S22+S24</f>
        <v>0</v>
      </c>
      <c r="T21" s="586">
        <f>T22+T24</f>
        <v>0</v>
      </c>
      <c r="U21" s="587">
        <f>U22+U24</f>
        <v>0</v>
      </c>
    </row>
    <row customHeight="1" ht="22.5">
      <c r="A22" s="582" t="s">
        <v>298</v>
      </c>
      <c r="B22" s="584"/>
      <c r="C22" s="584"/>
      <c r="D22" s="646" t="s">
        <v>299</v>
      </c>
      <c r="E22" s="646"/>
      <c r="F22" s="646" t="s">
        <v>22</v>
      </c>
      <c r="G22" s="646"/>
      <c r="H22" s="646"/>
      <c r="I22" s="646" t="s">
        <v>22</v>
      </c>
      <c r="J22" s="585">
        <f>Table181215[[#This Row], [je2]]+Table181215[[#This Row], [je4]]+Table181215[[#This Row], [je5]]</f>
        <v>185423.49</v>
      </c>
      <c r="K22" s="586">
        <f>K23</f>
        <v>0</v>
      </c>
      <c r="L22" s="586">
        <f>L23</f>
        <v>0</v>
      </c>
      <c r="M22" s="586">
        <f>M23</f>
        <v>185423.49</v>
      </c>
      <c r="N22" s="586">
        <f>N23</f>
        <v>0</v>
      </c>
      <c r="O22" s="585">
        <f>Table181215[[#This Row], [je7]]+Table181215[[#This Row], [je8]]</f>
        <v>185423.49</v>
      </c>
      <c r="P22" s="586">
        <f>P23</f>
        <v>185423.49</v>
      </c>
      <c r="Q22" s="586">
        <f>Q23</f>
        <v>0</v>
      </c>
      <c r="R22" s="586">
        <f>R23</f>
        <v>0</v>
      </c>
      <c r="S22" s="586">
        <f>S23</f>
        <v>0</v>
      </c>
      <c r="T22" s="586">
        <f>T23</f>
        <v>0</v>
      </c>
      <c r="U22" s="587">
        <f>U23</f>
        <v>0</v>
      </c>
    </row>
    <row customHeight="1" ht="22.5">
      <c r="A23" s="588" t="s">
        <v>298</v>
      </c>
      <c r="B23" s="590"/>
      <c r="C23" s="590"/>
      <c r="D23" s="648" t="s">
        <v>861</v>
      </c>
      <c r="E23" s="648" t="s">
        <v>862</v>
      </c>
      <c r="F23" s="648" t="s">
        <v>863</v>
      </c>
      <c r="G23" s="648" t="s">
        <v>864</v>
      </c>
      <c r="H23" s="648" t="s">
        <v>862</v>
      </c>
      <c r="I23" s="648" t="s">
        <v>22</v>
      </c>
      <c r="J23" s="585">
        <f>Table181215[[#This Row], [je2]]+Table181215[[#This Row], [je4]]+Table181215[[#This Row], [je5]]</f>
        <v>185423.49</v>
      </c>
      <c r="K23" s="591">
        <v>0</v>
      </c>
      <c r="L23" s="591">
        <v>0</v>
      </c>
      <c r="M23" s="591">
        <v>185423.49</v>
      </c>
      <c r="N23" s="591">
        <v>0</v>
      </c>
      <c r="O23" s="585">
        <f>Table181215[[#This Row], [je7]]+Table181215[[#This Row], [je8]]</f>
        <v>185423.49</v>
      </c>
      <c r="P23" s="591">
        <v>185423.49</v>
      </c>
      <c r="Q23" s="591">
        <v>0</v>
      </c>
      <c r="R23" s="591">
        <v>0</v>
      </c>
      <c r="S23" s="591">
        <v>0</v>
      </c>
      <c r="T23" s="591">
        <v>0</v>
      </c>
      <c r="U23" s="593">
        <v>0</v>
      </c>
    </row>
    <row customHeight="1" ht="22.5">
      <c r="A24" s="582" t="s">
        <v>300</v>
      </c>
      <c r="B24" s="584"/>
      <c r="C24" s="584"/>
      <c r="D24" s="646" t="s">
        <v>301</v>
      </c>
      <c r="E24" s="646"/>
      <c r="F24" s="646" t="s">
        <v>22</v>
      </c>
      <c r="G24" s="646"/>
      <c r="H24" s="646"/>
      <c r="I24" s="646" t="s">
        <v>22</v>
      </c>
      <c r="J24" s="585">
        <f>Table181215[[#This Row], [je2]]+Table181215[[#This Row], [je4]]+Table181215[[#This Row], [je5]]</f>
        <v>3192</v>
      </c>
      <c r="K24" s="586">
        <f>K25</f>
        <v>0</v>
      </c>
      <c r="L24" s="586">
        <f>L25</f>
        <v>0</v>
      </c>
      <c r="M24" s="586">
        <f>M25</f>
        <v>3192</v>
      </c>
      <c r="N24" s="586">
        <f>N25</f>
        <v>0</v>
      </c>
      <c r="O24" s="585">
        <f>Table181215[[#This Row], [je7]]+Table181215[[#This Row], [je8]]</f>
        <v>3192</v>
      </c>
      <c r="P24" s="586">
        <f>P25</f>
        <v>3192</v>
      </c>
      <c r="Q24" s="586">
        <f>Q25</f>
        <v>0</v>
      </c>
      <c r="R24" s="586">
        <f>R25</f>
        <v>0</v>
      </c>
      <c r="S24" s="586">
        <f>S25</f>
        <v>0</v>
      </c>
      <c r="T24" s="586">
        <f>T25</f>
        <v>0</v>
      </c>
      <c r="U24" s="587">
        <f>U25</f>
        <v>0</v>
      </c>
    </row>
    <row customHeight="1" ht="22.5">
      <c r="A25" s="588" t="s">
        <v>300</v>
      </c>
      <c r="B25" s="590"/>
      <c r="C25" s="590"/>
      <c r="D25" s="648" t="s">
        <v>861</v>
      </c>
      <c r="E25" s="648" t="s">
        <v>862</v>
      </c>
      <c r="F25" s="648" t="s">
        <v>863</v>
      </c>
      <c r="G25" s="648" t="s">
        <v>864</v>
      </c>
      <c r="H25" s="648" t="s">
        <v>862</v>
      </c>
      <c r="I25" s="648" t="s">
        <v>22</v>
      </c>
      <c r="J25" s="585">
        <f>Table181215[[#This Row], [je2]]+Table181215[[#This Row], [je4]]+Table181215[[#This Row], [je5]]</f>
        <v>3192</v>
      </c>
      <c r="K25" s="591">
        <v>0</v>
      </c>
      <c r="L25" s="591">
        <v>0</v>
      </c>
      <c r="M25" s="591">
        <v>3192</v>
      </c>
      <c r="N25" s="591">
        <v>0</v>
      </c>
      <c r="O25" s="585">
        <f>Table181215[[#This Row], [je7]]+Table181215[[#This Row], [je8]]</f>
        <v>3192</v>
      </c>
      <c r="P25" s="591">
        <v>3192</v>
      </c>
      <c r="Q25" s="591">
        <v>0</v>
      </c>
      <c r="R25" s="591">
        <v>0</v>
      </c>
      <c r="S25" s="591">
        <v>0</v>
      </c>
      <c r="T25" s="591">
        <v>0</v>
      </c>
      <c r="U25" s="593">
        <v>0</v>
      </c>
    </row>
    <row customHeight="1" ht="22.5">
      <c r="A26" s="582" t="s">
        <v>316</v>
      </c>
      <c r="B26" s="584"/>
      <c r="C26" s="584"/>
      <c r="D26" s="646" t="s">
        <v>317</v>
      </c>
      <c r="E26" s="646"/>
      <c r="F26" s="646" t="s">
        <v>22</v>
      </c>
      <c r="G26" s="646"/>
      <c r="H26" s="646"/>
      <c r="I26" s="646" t="s">
        <v>22</v>
      </c>
      <c r="J26" s="585">
        <f>Table181215[[#This Row], [je2]]+Table181215[[#This Row], [je4]]+Table181215[[#This Row], [je5]]</f>
        <v>341978.93</v>
      </c>
      <c r="K26" s="586">
        <f>K27</f>
        <v>0</v>
      </c>
      <c r="L26" s="586">
        <f>L27</f>
        <v>0</v>
      </c>
      <c r="M26" s="586">
        <f>M27</f>
        <v>341978.93</v>
      </c>
      <c r="N26" s="586">
        <f>N27</f>
        <v>0</v>
      </c>
      <c r="O26" s="585">
        <f>Table181215[[#This Row], [je7]]+Table181215[[#This Row], [je8]]</f>
        <v>341978.93</v>
      </c>
      <c r="P26" s="586">
        <f>P27</f>
        <v>341978.93</v>
      </c>
      <c r="Q26" s="586">
        <f>Q27</f>
        <v>0</v>
      </c>
      <c r="R26" s="586">
        <f>R27</f>
        <v>0</v>
      </c>
      <c r="S26" s="586">
        <f>S27</f>
        <v>0</v>
      </c>
      <c r="T26" s="586">
        <f>T27</f>
        <v>0</v>
      </c>
      <c r="U26" s="587">
        <f>U27</f>
        <v>0</v>
      </c>
    </row>
    <row customHeight="1" ht="22.5">
      <c r="A27" s="582" t="s">
        <v>318</v>
      </c>
      <c r="B27" s="584"/>
      <c r="C27" s="584"/>
      <c r="D27" s="646" t="s">
        <v>319</v>
      </c>
      <c r="E27" s="646"/>
      <c r="F27" s="646" t="s">
        <v>22</v>
      </c>
      <c r="G27" s="646"/>
      <c r="H27" s="646"/>
      <c r="I27" s="646" t="s">
        <v>22</v>
      </c>
      <c r="J27" s="585">
        <f>Table181215[[#This Row], [je2]]+Table181215[[#This Row], [je4]]+Table181215[[#This Row], [je5]]</f>
        <v>341978.93</v>
      </c>
      <c r="K27" s="586">
        <f>K28</f>
        <v>0</v>
      </c>
      <c r="L27" s="586">
        <f>L28</f>
        <v>0</v>
      </c>
      <c r="M27" s="586">
        <f>M28</f>
        <v>341978.93</v>
      </c>
      <c r="N27" s="586">
        <f>N28</f>
        <v>0</v>
      </c>
      <c r="O27" s="585">
        <f>Table181215[[#This Row], [je7]]+Table181215[[#This Row], [je8]]</f>
        <v>341978.93</v>
      </c>
      <c r="P27" s="586">
        <f>P28</f>
        <v>341978.93</v>
      </c>
      <c r="Q27" s="586">
        <f>Q28</f>
        <v>0</v>
      </c>
      <c r="R27" s="586">
        <f>R28</f>
        <v>0</v>
      </c>
      <c r="S27" s="586">
        <f>S28</f>
        <v>0</v>
      </c>
      <c r="T27" s="586">
        <f>T28</f>
        <v>0</v>
      </c>
      <c r="U27" s="587">
        <f>U28</f>
        <v>0</v>
      </c>
    </row>
    <row customHeight="1" ht="22.5">
      <c r="A28" s="582" t="s">
        <v>320</v>
      </c>
      <c r="B28" s="584"/>
      <c r="C28" s="584"/>
      <c r="D28" s="646" t="s">
        <v>321</v>
      </c>
      <c r="E28" s="646"/>
      <c r="F28" s="646" t="s">
        <v>22</v>
      </c>
      <c r="G28" s="646"/>
      <c r="H28" s="646"/>
      <c r="I28" s="646" t="s">
        <v>22</v>
      </c>
      <c r="J28" s="585">
        <f>Table181215[[#This Row], [je2]]+Table181215[[#This Row], [je4]]+Table181215[[#This Row], [je5]]</f>
        <v>341978.93</v>
      </c>
      <c r="K28" s="586">
        <f>K29</f>
        <v>0</v>
      </c>
      <c r="L28" s="586">
        <f>L29</f>
        <v>0</v>
      </c>
      <c r="M28" s="586">
        <f>M29</f>
        <v>341978.93</v>
      </c>
      <c r="N28" s="586">
        <f>N29</f>
        <v>0</v>
      </c>
      <c r="O28" s="585">
        <f>Table181215[[#This Row], [je7]]+Table181215[[#This Row], [je8]]</f>
        <v>341978.93</v>
      </c>
      <c r="P28" s="586">
        <f>P29</f>
        <v>341978.93</v>
      </c>
      <c r="Q28" s="586">
        <f>Q29</f>
        <v>0</v>
      </c>
      <c r="R28" s="586">
        <f>R29</f>
        <v>0</v>
      </c>
      <c r="S28" s="586">
        <f>S29</f>
        <v>0</v>
      </c>
      <c r="T28" s="586">
        <f>T29</f>
        <v>0</v>
      </c>
      <c r="U28" s="587">
        <f>U29</f>
        <v>0</v>
      </c>
    </row>
    <row customHeight="1" ht="22.5">
      <c r="A29" s="588" t="s">
        <v>320</v>
      </c>
      <c r="B29" s="590"/>
      <c r="C29" s="590"/>
      <c r="D29" s="648" t="s">
        <v>861</v>
      </c>
      <c r="E29" s="648" t="s">
        <v>862</v>
      </c>
      <c r="F29" s="648" t="s">
        <v>863</v>
      </c>
      <c r="G29" s="648" t="s">
        <v>864</v>
      </c>
      <c r="H29" s="648" t="s">
        <v>862</v>
      </c>
      <c r="I29" s="648" t="s">
        <v>22</v>
      </c>
      <c r="J29" s="585">
        <f>Table181215[[#This Row], [je2]]+Table181215[[#This Row], [je4]]+Table181215[[#This Row], [je5]]</f>
        <v>341978.93</v>
      </c>
      <c r="K29" s="591">
        <v>0</v>
      </c>
      <c r="L29" s="591">
        <v>0</v>
      </c>
      <c r="M29" s="591">
        <v>341978.93</v>
      </c>
      <c r="N29" s="591">
        <v>0</v>
      </c>
      <c r="O29" s="585">
        <f>Table181215[[#This Row], [je7]]+Table181215[[#This Row], [je8]]</f>
        <v>341978.93</v>
      </c>
      <c r="P29" s="591">
        <v>341978.93</v>
      </c>
      <c r="Q29" s="591">
        <v>0</v>
      </c>
      <c r="R29" s="591">
        <v>0</v>
      </c>
      <c r="S29" s="591">
        <v>0</v>
      </c>
      <c r="T29" s="591">
        <v>0</v>
      </c>
      <c r="U29" s="593">
        <v>0</v>
      </c>
    </row>
  </sheetData>
  <mergeCells count="24">
    <mergeCell ref="A1:U1"/>
    <mergeCell ref="A4:I4"/>
    <mergeCell ref="J4:N4"/>
    <mergeCell ref="O4:Q4"/>
    <mergeCell ref="R4:R6"/>
    <mergeCell ref="S4:S6"/>
    <mergeCell ref="T4:U4"/>
    <mergeCell ref="A5:C6"/>
    <mergeCell ref="D5:D6"/>
    <mergeCell ref="E5:E6"/>
    <mergeCell ref="G5:G6"/>
    <mergeCell ref="H5:H6"/>
    <mergeCell ref="I5:I6"/>
    <mergeCell ref="J5:J6"/>
    <mergeCell ref="K5:L5"/>
    <mergeCell ref="M5:M6"/>
    <mergeCell ref="N5:N6"/>
    <mergeCell ref="O5:O6"/>
    <mergeCell ref="P5:P6"/>
    <mergeCell ref="Q5:Q6"/>
    <mergeCell ref="T5:T6"/>
    <mergeCell ref="U5:U6"/>
    <mergeCell ref="A3:E3"/>
    <mergeCell ref="F5:F6"/>
  </mergeCells>
  <pageSetup paperSize="8" firstPageNumber="1" pageOrder="downThenOver" orientation="landscape" blackAndWhite="1" useFirstPageNumber="1"/>
  <headerFooter>
    <oddHeader>&amp;L&amp;C&amp;R</oddHeader>
    <oddFooter>&amp;L&amp;C&amp;R</oddFooter>
  </headerFooter>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71B64-91EB-A2E8-1D0E-BCA4CF9E20B4}" mc:Ignorable="x14ac xr xr2 xr3">
  <dimension ref="A1:AS135"/>
  <sheetViews>
    <sheetView showGridLines="0" workbookViewId="0">
      <pane xSplit="4" ySplit="9" topLeftCell="E10" activePane="bottomRight" state="frozen"/>
      <selection pane="bottomLeft" activeCell="A10" sqref="A10"/>
      <selection pane="topRight" activeCell="E1" sqref="E1"/>
      <selection pane="bottomRight" activeCell="A1" sqref="A1:AF1"/>
    </sheetView>
  </sheetViews>
  <sheetFormatPr defaultColWidth="7.75390625" customHeight="1" defaultRowHeight="15"/>
  <cols>
    <col min="1" max="3" width="3.50390625" customWidth="1"/>
    <col min="4" max="4" width="27.50390625" customWidth="1"/>
    <col min="5" max="45" width="18.75390625" customWidth="1"/>
  </cols>
  <sheetData>
    <row customHeight="1" ht="15">
      <c r="A1" s="787" t="s">
        <v>868</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8"/>
      <c r="AH1" s="788"/>
      <c r="AI1" s="788"/>
      <c r="AJ1" s="788"/>
      <c r="AK1" s="789"/>
      <c r="AL1" s="789"/>
      <c r="AM1" s="789"/>
      <c r="AN1" s="789"/>
      <c r="AO1" s="789"/>
      <c r="AP1" s="789"/>
      <c r="AQ1" s="789"/>
      <c r="AR1" s="789"/>
      <c r="AS1" s="789"/>
    </row>
    <row customHeight="1" ht="21">
      <c r="A2" s="94" t="s">
        <v>869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row>
    <row customHeight="1" ht="18">
      <c r="A3" s="81" t="s">
        <v>68</v>
      </c>
      <c r="B3" s="81"/>
      <c r="C3" s="81"/>
      <c r="D3" s="176"/>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82" t="s">
        <v>69</v>
      </c>
    </row>
    <row customHeight="1" ht="18">
      <c r="A4" s="790" t="s">
        <v>870</v>
      </c>
      <c r="B4" s="791"/>
      <c r="C4" s="791"/>
      <c r="D4" s="791"/>
      <c r="E4" s="791" t="s">
        <v>871</v>
      </c>
      <c r="F4" s="791"/>
      <c r="G4" s="791"/>
      <c r="H4" s="791"/>
      <c r="I4" s="791" t="s">
        <v>872</v>
      </c>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t="s">
        <v>873</v>
      </c>
      <c r="AP4" s="791"/>
      <c r="AQ4" s="791"/>
      <c r="AR4" s="791"/>
      <c r="AS4" s="792" t="s">
        <v>874</v>
      </c>
    </row>
    <row customHeight="1" ht="18">
      <c r="A5" s="687" t="s">
        <v>256</v>
      </c>
      <c r="B5" s="688"/>
      <c r="C5" s="688"/>
      <c r="D5" s="482" t="s">
        <v>257</v>
      </c>
      <c r="E5" s="482" t="s">
        <v>258</v>
      </c>
      <c r="F5" s="482" t="s">
        <v>749</v>
      </c>
      <c r="G5" s="482"/>
      <c r="H5" s="482"/>
      <c r="I5" s="482" t="s">
        <v>258</v>
      </c>
      <c r="J5" s="482" t="s">
        <v>749</v>
      </c>
      <c r="K5" s="482"/>
      <c r="L5" s="482"/>
      <c r="M5" s="482" t="s">
        <v>875</v>
      </c>
      <c r="N5" s="482"/>
      <c r="O5" s="482"/>
      <c r="P5" s="482"/>
      <c r="Q5" s="482" t="s">
        <v>876</v>
      </c>
      <c r="R5" s="482"/>
      <c r="S5" s="482"/>
      <c r="T5" s="482"/>
      <c r="U5" s="482" t="s">
        <v>877</v>
      </c>
      <c r="V5" s="482"/>
      <c r="W5" s="482"/>
      <c r="X5" s="482"/>
      <c r="Y5" s="482" t="s">
        <v>878</v>
      </c>
      <c r="Z5" s="482"/>
      <c r="AA5" s="482"/>
      <c r="AB5" s="482"/>
      <c r="AC5" s="482" t="s">
        <v>879</v>
      </c>
      <c r="AD5" s="482"/>
      <c r="AE5" s="482"/>
      <c r="AF5" s="482"/>
      <c r="AG5" s="482" t="s">
        <v>880</v>
      </c>
      <c r="AH5" s="482"/>
      <c r="AI5" s="482"/>
      <c r="AJ5" s="482"/>
      <c r="AK5" s="482" t="s">
        <v>265</v>
      </c>
      <c r="AL5" s="482"/>
      <c r="AM5" s="482"/>
      <c r="AN5" s="482"/>
      <c r="AO5" s="482" t="s">
        <v>258</v>
      </c>
      <c r="AP5" s="482" t="s">
        <v>749</v>
      </c>
      <c r="AQ5" s="482"/>
      <c r="AR5" s="482"/>
      <c r="AS5" s="793"/>
    </row>
    <row customHeight="1" ht="18">
      <c r="A6" s="687"/>
      <c r="B6" s="688"/>
      <c r="C6" s="688"/>
      <c r="D6" s="482"/>
      <c r="E6" s="482"/>
      <c r="F6" s="688" t="s">
        <v>881</v>
      </c>
      <c r="G6" s="688" t="s">
        <v>882</v>
      </c>
      <c r="H6" s="688" t="s">
        <v>883</v>
      </c>
      <c r="I6" s="482"/>
      <c r="J6" s="688" t="s">
        <v>881</v>
      </c>
      <c r="K6" s="688" t="s">
        <v>882</v>
      </c>
      <c r="L6" s="688" t="s">
        <v>883</v>
      </c>
      <c r="M6" s="482" t="s">
        <v>204</v>
      </c>
      <c r="N6" s="482" t="s">
        <v>749</v>
      </c>
      <c r="O6" s="482"/>
      <c r="P6" s="482"/>
      <c r="Q6" s="482" t="s">
        <v>204</v>
      </c>
      <c r="R6" s="482" t="s">
        <v>749</v>
      </c>
      <c r="S6" s="482"/>
      <c r="T6" s="482"/>
      <c r="U6" s="482" t="s">
        <v>204</v>
      </c>
      <c r="V6" s="482" t="s">
        <v>749</v>
      </c>
      <c r="W6" s="482"/>
      <c r="X6" s="482"/>
      <c r="Y6" s="482" t="s">
        <v>204</v>
      </c>
      <c r="Z6" s="482" t="s">
        <v>749</v>
      </c>
      <c r="AA6" s="482"/>
      <c r="AB6" s="482"/>
      <c r="AC6" s="482" t="s">
        <v>204</v>
      </c>
      <c r="AD6" s="482" t="s">
        <v>749</v>
      </c>
      <c r="AE6" s="482"/>
      <c r="AF6" s="482"/>
      <c r="AG6" s="482" t="s">
        <v>204</v>
      </c>
      <c r="AH6" s="482" t="s">
        <v>749</v>
      </c>
      <c r="AI6" s="482"/>
      <c r="AJ6" s="482"/>
      <c r="AK6" s="482" t="s">
        <v>204</v>
      </c>
      <c r="AL6" s="482" t="s">
        <v>749</v>
      </c>
      <c r="AM6" s="482"/>
      <c r="AN6" s="482"/>
      <c r="AO6" s="482"/>
      <c r="AP6" s="688" t="s">
        <v>881</v>
      </c>
      <c r="AQ6" s="688" t="s">
        <v>882</v>
      </c>
      <c r="AR6" s="688" t="s">
        <v>883</v>
      </c>
      <c r="AS6" s="793"/>
    </row>
    <row customHeight="1" ht="33.75">
      <c r="A7" s="687"/>
      <c r="B7" s="688"/>
      <c r="C7" s="688"/>
      <c r="D7" s="482"/>
      <c r="E7" s="482"/>
      <c r="F7" s="688"/>
      <c r="G7" s="688"/>
      <c r="H7" s="688"/>
      <c r="I7" s="482"/>
      <c r="J7" s="688"/>
      <c r="K7" s="688"/>
      <c r="L7" s="688"/>
      <c r="M7" s="482"/>
      <c r="N7" s="688" t="s">
        <v>881</v>
      </c>
      <c r="O7" s="688" t="s">
        <v>882</v>
      </c>
      <c r="P7" s="688" t="s">
        <v>883</v>
      </c>
      <c r="Q7" s="482"/>
      <c r="R7" s="688" t="s">
        <v>881</v>
      </c>
      <c r="S7" s="688" t="s">
        <v>882</v>
      </c>
      <c r="T7" s="688" t="s">
        <v>883</v>
      </c>
      <c r="U7" s="482"/>
      <c r="V7" s="688" t="s">
        <v>881</v>
      </c>
      <c r="W7" s="688" t="s">
        <v>882</v>
      </c>
      <c r="X7" s="688" t="s">
        <v>883</v>
      </c>
      <c r="Y7" s="482"/>
      <c r="Z7" s="688" t="s">
        <v>881</v>
      </c>
      <c r="AA7" s="688" t="s">
        <v>882</v>
      </c>
      <c r="AB7" s="688" t="s">
        <v>883</v>
      </c>
      <c r="AC7" s="482"/>
      <c r="AD7" s="688" t="s">
        <v>881</v>
      </c>
      <c r="AE7" s="688" t="s">
        <v>882</v>
      </c>
      <c r="AF7" s="688" t="s">
        <v>883</v>
      </c>
      <c r="AG7" s="482"/>
      <c r="AH7" s="688" t="s">
        <v>881</v>
      </c>
      <c r="AI7" s="688" t="s">
        <v>882</v>
      </c>
      <c r="AJ7" s="688" t="s">
        <v>883</v>
      </c>
      <c r="AK7" s="482"/>
      <c r="AL7" s="688" t="s">
        <v>881</v>
      </c>
      <c r="AM7" s="688" t="s">
        <v>882</v>
      </c>
      <c r="AN7" s="688" t="s">
        <v>883</v>
      </c>
      <c r="AO7" s="482"/>
      <c r="AP7" s="688"/>
      <c r="AQ7" s="688"/>
      <c r="AR7" s="688"/>
      <c r="AS7" s="793"/>
    </row>
    <row customHeight="1" ht="22.5">
      <c r="A8" s="794" t="s">
        <v>266</v>
      </c>
      <c r="B8" s="482" t="s">
        <v>267</v>
      </c>
      <c r="C8" s="482" t="s">
        <v>268</v>
      </c>
      <c r="D8" s="482" t="s">
        <v>269</v>
      </c>
      <c r="E8" s="482">
        <v>1</v>
      </c>
      <c r="F8" s="482">
        <v>2</v>
      </c>
      <c r="G8" s="482">
        <v>3</v>
      </c>
      <c r="H8" s="482">
        <v>4</v>
      </c>
      <c r="I8" s="482">
        <v>5</v>
      </c>
      <c r="J8" s="482">
        <v>6</v>
      </c>
      <c r="K8" s="482">
        <v>7</v>
      </c>
      <c r="L8" s="482">
        <v>8</v>
      </c>
      <c r="M8" s="482">
        <v>9</v>
      </c>
      <c r="N8" s="482">
        <v>10</v>
      </c>
      <c r="O8" s="482">
        <v>11</v>
      </c>
      <c r="P8" s="482">
        <v>12</v>
      </c>
      <c r="Q8" s="482">
        <v>13</v>
      </c>
      <c r="R8" s="482">
        <v>14</v>
      </c>
      <c r="S8" s="482">
        <v>15</v>
      </c>
      <c r="T8" s="482">
        <v>16</v>
      </c>
      <c r="U8" s="482">
        <v>17</v>
      </c>
      <c r="V8" s="482">
        <v>18</v>
      </c>
      <c r="W8" s="482">
        <v>19</v>
      </c>
      <c r="X8" s="482">
        <v>20</v>
      </c>
      <c r="Y8" s="482">
        <v>21</v>
      </c>
      <c r="Z8" s="482">
        <v>22</v>
      </c>
      <c r="AA8" s="482">
        <v>23</v>
      </c>
      <c r="AB8" s="482">
        <v>24</v>
      </c>
      <c r="AC8" s="482">
        <v>25</v>
      </c>
      <c r="AD8" s="482">
        <v>26</v>
      </c>
      <c r="AE8" s="482">
        <v>27</v>
      </c>
      <c r="AF8" s="482">
        <v>28</v>
      </c>
      <c r="AG8" s="482">
        <v>29</v>
      </c>
      <c r="AH8" s="482">
        <v>30</v>
      </c>
      <c r="AI8" s="482">
        <v>31</v>
      </c>
      <c r="AJ8" s="482">
        <v>32</v>
      </c>
      <c r="AK8" s="482">
        <v>33</v>
      </c>
      <c r="AL8" s="482">
        <v>34</v>
      </c>
      <c r="AM8" s="482">
        <v>35</v>
      </c>
      <c r="AN8" s="482">
        <v>36</v>
      </c>
      <c r="AO8" s="482">
        <v>37</v>
      </c>
      <c r="AP8" s="482">
        <v>38</v>
      </c>
      <c r="AQ8" s="482">
        <v>39</v>
      </c>
      <c r="AR8" s="482">
        <v>40</v>
      </c>
      <c r="AS8" s="793">
        <v>41</v>
      </c>
    </row>
    <row customHeight="1" ht="22.5">
      <c r="A9" s="795"/>
      <c r="B9" s="796"/>
      <c r="C9" s="796"/>
      <c r="D9" s="796" t="s">
        <v>258</v>
      </c>
      <c r="E9" s="797">
        <f>E10</f>
        <v>0</v>
      </c>
      <c r="F9" s="797">
        <f>F10</f>
        <v>0</v>
      </c>
      <c r="G9" s="797">
        <f>G10</f>
        <v>0</v>
      </c>
      <c r="H9" s="797">
        <f>H10</f>
        <v>0</v>
      </c>
      <c r="I9" s="797">
        <f>Table181218[[#This Row], [je9]]+Table181218[[#This Row], [je13]]+Table181218[[#This Row], [je17]]+Table181218[[#This Row], [je21]]+Table181218[[#This Row], [je25]]+Table181218[[#This Row], [je29]]+Table181218[[#This Row], [je33]]</f>
        <v>50293.93</v>
      </c>
      <c r="J9" s="797">
        <f>Table181218[[#This Row], [je10]]+Table181218[[#This Row], [je14]]+Table181218[[#This Row], [je18]]+Table181218[[#This Row], [je22]]+Table181218[[#This Row], [je26]]+Table181218[[#This Row], [je30]]+Table181218[[#This Row], [je34]]</f>
        <v>0</v>
      </c>
      <c r="K9" s="797">
        <f>Table181218[[#This Row], [je11]]+Table181218[[#This Row], [je15]]+Table181218[[#This Row], [je19]]+Table181218[[#This Row], [je23]]+Table181218[[#This Row], [je27]]+Table181218[[#This Row], [je31]]+Table181218[[#This Row], [je35]]</f>
        <v>0</v>
      </c>
      <c r="L9" s="797">
        <f>Table181218[[#This Row], [je12]]+Table181218[[#This Row], [je16]]+Table181218[[#This Row], [je20]]+Table181218[[#This Row], [je24]]+Table181218[[#This Row], [je28]]+Table181218[[#This Row], [je32]]+Table181218[[#This Row], [je36]]</f>
        <v>0</v>
      </c>
      <c r="M9" s="798">
        <f>M10</f>
        <v>0</v>
      </c>
      <c r="N9" s="798">
        <f>N10</f>
        <v>0</v>
      </c>
      <c r="O9" s="798">
        <f>O10</f>
        <v>0</v>
      </c>
      <c r="P9" s="798">
        <f>P10</f>
        <v>0</v>
      </c>
      <c r="Q9" s="798">
        <f>Q10</f>
        <v>0</v>
      </c>
      <c r="R9" s="798">
        <f>R10</f>
        <v>0</v>
      </c>
      <c r="S9" s="798">
        <f>S10</f>
        <v>0</v>
      </c>
      <c r="T9" s="798">
        <f>T10</f>
        <v>0</v>
      </c>
      <c r="U9" s="798">
        <f>U10</f>
        <v>0</v>
      </c>
      <c r="V9" s="798">
        <f>V10</f>
        <v>0</v>
      </c>
      <c r="W9" s="798">
        <f>W10</f>
        <v>0</v>
      </c>
      <c r="X9" s="798">
        <f>X10</f>
        <v>0</v>
      </c>
      <c r="Y9" s="798">
        <f>Y10</f>
        <v>0</v>
      </c>
      <c r="Z9" s="798">
        <f>Z10</f>
        <v>0</v>
      </c>
      <c r="AA9" s="798">
        <f>AA10</f>
        <v>0</v>
      </c>
      <c r="AB9" s="798">
        <f>AB10</f>
        <v>0</v>
      </c>
      <c r="AC9" s="798">
        <f>AC10</f>
        <v>0</v>
      </c>
      <c r="AD9" s="798">
        <f>AD10</f>
        <v>0</v>
      </c>
      <c r="AE9" s="798">
        <f>AE10</f>
        <v>0</v>
      </c>
      <c r="AF9" s="798">
        <f>AF10</f>
        <v>0</v>
      </c>
      <c r="AG9" s="798">
        <f>AG10</f>
        <v>0</v>
      </c>
      <c r="AH9" s="798">
        <f>AH10</f>
        <v>0</v>
      </c>
      <c r="AI9" s="798">
        <f>AI10</f>
        <v>0</v>
      </c>
      <c r="AJ9" s="798">
        <f>AJ10</f>
        <v>0</v>
      </c>
      <c r="AK9" s="798">
        <f>AK10</f>
        <v>50293.93</v>
      </c>
      <c r="AL9" s="798">
        <f>AL10</f>
        <v>0</v>
      </c>
      <c r="AM9" s="798">
        <f>AM10</f>
        <v>0</v>
      </c>
      <c r="AN9" s="798">
        <f>AN10</f>
        <v>0</v>
      </c>
      <c r="AO9" s="797">
        <f>E9+I9</f>
        <v>50293.93</v>
      </c>
      <c r="AP9" s="797">
        <f>Table181218[[#This Row], [je2]]+Table181218[[#This Row], [je6]]</f>
        <v>0</v>
      </c>
      <c r="AQ9" s="797">
        <f>Table181218[[#This Row], [je3]]+Table181218[[#This Row], [je7]]</f>
        <v>0</v>
      </c>
      <c r="AR9" s="797">
        <f>Table181218[[#This Row], [je4]]+Table181218[[#This Row], [je8]]</f>
        <v>0</v>
      </c>
      <c r="AS9" s="799"/>
    </row>
    <row customHeight="1" ht="22.5">
      <c r="A10" s="795" t="s">
        <v>322</v>
      </c>
      <c r="B10" s="796"/>
      <c r="C10" s="796"/>
      <c r="D10" s="796" t="s">
        <v>323</v>
      </c>
      <c r="E10" s="797">
        <f>E11</f>
        <v>0</v>
      </c>
      <c r="F10" s="797">
        <f>F11</f>
        <v>0</v>
      </c>
      <c r="G10" s="797">
        <f>G11</f>
        <v>0</v>
      </c>
      <c r="H10" s="797">
        <f>H11</f>
        <v>0</v>
      </c>
      <c r="I10" s="797">
        <f>Table181218[[#This Row], [je9]]+Table181218[[#This Row], [je13]]+Table181218[[#This Row], [je17]]+Table181218[[#This Row], [je21]]+Table181218[[#This Row], [je25]]+Table181218[[#This Row], [je29]]+Table181218[[#This Row], [je33]]</f>
        <v>50293.93</v>
      </c>
      <c r="J10" s="797">
        <f>Table181218[[#This Row], [je10]]+Table181218[[#This Row], [je14]]+Table181218[[#This Row], [je18]]+Table181218[[#This Row], [je22]]+Table181218[[#This Row], [je26]]+Table181218[[#This Row], [je30]]+Table181218[[#This Row], [je34]]</f>
        <v>0</v>
      </c>
      <c r="K10" s="797">
        <f>Table181218[[#This Row], [je11]]+Table181218[[#This Row], [je15]]+Table181218[[#This Row], [je19]]+Table181218[[#This Row], [je23]]+Table181218[[#This Row], [je27]]+Table181218[[#This Row], [je31]]+Table181218[[#This Row], [je35]]</f>
        <v>0</v>
      </c>
      <c r="L10" s="797">
        <f>Table181218[[#This Row], [je12]]+Table181218[[#This Row], [je16]]+Table181218[[#This Row], [je20]]+Table181218[[#This Row], [je24]]+Table181218[[#This Row], [je28]]+Table181218[[#This Row], [je32]]+Table181218[[#This Row], [je36]]</f>
        <v>0</v>
      </c>
      <c r="M10" s="798">
        <f>M11</f>
        <v>0</v>
      </c>
      <c r="N10" s="798">
        <f>N11</f>
        <v>0</v>
      </c>
      <c r="O10" s="798">
        <f>O11</f>
        <v>0</v>
      </c>
      <c r="P10" s="798">
        <f>P11</f>
        <v>0</v>
      </c>
      <c r="Q10" s="798">
        <f>Q11</f>
        <v>0</v>
      </c>
      <c r="R10" s="798">
        <f>R11</f>
        <v>0</v>
      </c>
      <c r="S10" s="798">
        <f>S11</f>
        <v>0</v>
      </c>
      <c r="T10" s="798">
        <f>T11</f>
        <v>0</v>
      </c>
      <c r="U10" s="798">
        <f>U11</f>
        <v>0</v>
      </c>
      <c r="V10" s="798">
        <f>V11</f>
        <v>0</v>
      </c>
      <c r="W10" s="798">
        <f>W11</f>
        <v>0</v>
      </c>
      <c r="X10" s="798">
        <f>X11</f>
        <v>0</v>
      </c>
      <c r="Y10" s="798">
        <f>Y11</f>
        <v>0</v>
      </c>
      <c r="Z10" s="798">
        <f>Z11</f>
        <v>0</v>
      </c>
      <c r="AA10" s="798">
        <f>AA11</f>
        <v>0</v>
      </c>
      <c r="AB10" s="798">
        <f>AB11</f>
        <v>0</v>
      </c>
      <c r="AC10" s="798">
        <f>AC11</f>
        <v>0</v>
      </c>
      <c r="AD10" s="798">
        <f>AD11</f>
        <v>0</v>
      </c>
      <c r="AE10" s="798">
        <f>AE11</f>
        <v>0</v>
      </c>
      <c r="AF10" s="798">
        <f>AF11</f>
        <v>0</v>
      </c>
      <c r="AG10" s="798">
        <f>AG11</f>
        <v>0</v>
      </c>
      <c r="AH10" s="798">
        <f>AH11</f>
        <v>0</v>
      </c>
      <c r="AI10" s="798">
        <f>AI11</f>
        <v>0</v>
      </c>
      <c r="AJ10" s="798">
        <f>AJ11</f>
        <v>0</v>
      </c>
      <c r="AK10" s="798">
        <f>AK11</f>
        <v>50293.93</v>
      </c>
      <c r="AL10" s="798">
        <f>AL11</f>
        <v>0</v>
      </c>
      <c r="AM10" s="798">
        <f>AM11</f>
        <v>0</v>
      </c>
      <c r="AN10" s="798">
        <f>AN11</f>
        <v>0</v>
      </c>
      <c r="AO10" s="797">
        <f>E10+I10</f>
        <v>50293.93</v>
      </c>
      <c r="AP10" s="797">
        <f>Table181218[[#This Row], [je2]]+Table181218[[#This Row], [je6]]</f>
        <v>0</v>
      </c>
      <c r="AQ10" s="797">
        <f>Table181218[[#This Row], [je3]]+Table181218[[#This Row], [je7]]</f>
        <v>0</v>
      </c>
      <c r="AR10" s="797">
        <f>Table181218[[#This Row], [je4]]+Table181218[[#This Row], [je8]]</f>
        <v>0</v>
      </c>
      <c r="AS10" s="799"/>
    </row>
    <row customHeight="1" ht="22.5">
      <c r="A11" s="795" t="s">
        <v>328</v>
      </c>
      <c r="B11" s="796"/>
      <c r="C11" s="796"/>
      <c r="D11" s="796" t="s">
        <v>329</v>
      </c>
      <c r="E11" s="797">
        <f>E12</f>
        <v>0</v>
      </c>
      <c r="F11" s="797">
        <f>F12</f>
        <v>0</v>
      </c>
      <c r="G11" s="797">
        <f>G12</f>
        <v>0</v>
      </c>
      <c r="H11" s="797">
        <f>H12</f>
        <v>0</v>
      </c>
      <c r="I11" s="797">
        <f>Table181218[[#This Row], [je9]]+Table181218[[#This Row], [je13]]+Table181218[[#This Row], [je17]]+Table181218[[#This Row], [je21]]+Table181218[[#This Row], [je25]]+Table181218[[#This Row], [je29]]+Table181218[[#This Row], [je33]]</f>
        <v>50293.93</v>
      </c>
      <c r="J11" s="797">
        <f>Table181218[[#This Row], [je10]]+Table181218[[#This Row], [je14]]+Table181218[[#This Row], [je18]]+Table181218[[#This Row], [je22]]+Table181218[[#This Row], [je26]]+Table181218[[#This Row], [je30]]+Table181218[[#This Row], [je34]]</f>
        <v>0</v>
      </c>
      <c r="K11" s="797">
        <f>Table181218[[#This Row], [je11]]+Table181218[[#This Row], [je15]]+Table181218[[#This Row], [je19]]+Table181218[[#This Row], [je23]]+Table181218[[#This Row], [je27]]+Table181218[[#This Row], [je31]]+Table181218[[#This Row], [je35]]</f>
        <v>0</v>
      </c>
      <c r="L11" s="797">
        <f>Table181218[[#This Row], [je12]]+Table181218[[#This Row], [je16]]+Table181218[[#This Row], [je20]]+Table181218[[#This Row], [je24]]+Table181218[[#This Row], [je28]]+Table181218[[#This Row], [je32]]+Table181218[[#This Row], [je36]]</f>
        <v>0</v>
      </c>
      <c r="M11" s="798">
        <f>M12</f>
        <v>0</v>
      </c>
      <c r="N11" s="798">
        <f>N12</f>
        <v>0</v>
      </c>
      <c r="O11" s="798">
        <f>O12</f>
        <v>0</v>
      </c>
      <c r="P11" s="798">
        <f>P12</f>
        <v>0</v>
      </c>
      <c r="Q11" s="798">
        <f>Q12</f>
        <v>0</v>
      </c>
      <c r="R11" s="798">
        <f>R12</f>
        <v>0</v>
      </c>
      <c r="S11" s="798">
        <f>S12</f>
        <v>0</v>
      </c>
      <c r="T11" s="798">
        <f>T12</f>
        <v>0</v>
      </c>
      <c r="U11" s="798">
        <f>U12</f>
        <v>0</v>
      </c>
      <c r="V11" s="798">
        <f>V12</f>
        <v>0</v>
      </c>
      <c r="W11" s="798">
        <f>W12</f>
        <v>0</v>
      </c>
      <c r="X11" s="798">
        <f>X12</f>
        <v>0</v>
      </c>
      <c r="Y11" s="798">
        <f>Y12</f>
        <v>0</v>
      </c>
      <c r="Z11" s="798">
        <f>Z12</f>
        <v>0</v>
      </c>
      <c r="AA11" s="798">
        <f>AA12</f>
        <v>0</v>
      </c>
      <c r="AB11" s="798">
        <f>AB12</f>
        <v>0</v>
      </c>
      <c r="AC11" s="798">
        <f>AC12</f>
        <v>0</v>
      </c>
      <c r="AD11" s="798">
        <f>AD12</f>
        <v>0</v>
      </c>
      <c r="AE11" s="798">
        <f>AE12</f>
        <v>0</v>
      </c>
      <c r="AF11" s="798">
        <f>AF12</f>
        <v>0</v>
      </c>
      <c r="AG11" s="798">
        <f>AG12</f>
        <v>0</v>
      </c>
      <c r="AH11" s="798">
        <f>AH12</f>
        <v>0</v>
      </c>
      <c r="AI11" s="798">
        <f>AI12</f>
        <v>0</v>
      </c>
      <c r="AJ11" s="798">
        <f>AJ12</f>
        <v>0</v>
      </c>
      <c r="AK11" s="798">
        <f>AK12</f>
        <v>50293.93</v>
      </c>
      <c r="AL11" s="798">
        <f>AL12</f>
        <v>0</v>
      </c>
      <c r="AM11" s="798">
        <f>AM12</f>
        <v>0</v>
      </c>
      <c r="AN11" s="798">
        <f>AN12</f>
        <v>0</v>
      </c>
      <c r="AO11" s="797">
        <f>E11+I11</f>
        <v>50293.93</v>
      </c>
      <c r="AP11" s="797">
        <f>Table181218[[#This Row], [je2]]+Table181218[[#This Row], [je6]]</f>
        <v>0</v>
      </c>
      <c r="AQ11" s="797">
        <f>Table181218[[#This Row], [je3]]+Table181218[[#This Row], [je7]]</f>
        <v>0</v>
      </c>
      <c r="AR11" s="797">
        <f>Table181218[[#This Row], [je4]]+Table181218[[#This Row], [je8]]</f>
        <v>0</v>
      </c>
      <c r="AS11" s="799"/>
    </row>
    <row customHeight="1" ht="22.5">
      <c r="A12" s="800" t="s">
        <v>330</v>
      </c>
      <c r="B12" s="693"/>
      <c r="C12" s="693"/>
      <c r="D12" s="693" t="s">
        <v>331</v>
      </c>
      <c r="E12" s="797">
        <v>0</v>
      </c>
      <c r="F12" s="797">
        <v>0</v>
      </c>
      <c r="G12" s="797">
        <v>0</v>
      </c>
      <c r="H12" s="797">
        <v>0</v>
      </c>
      <c r="I12" s="797">
        <f>Table181218[[#This Row], [je9]]+Table181218[[#This Row], [je13]]+Table181218[[#This Row], [je17]]+Table181218[[#This Row], [je21]]+Table181218[[#This Row], [je25]]+Table181218[[#This Row], [je29]]+Table181218[[#This Row], [je33]]</f>
        <v>50293.93</v>
      </c>
      <c r="J12" s="797">
        <f>Table181218[[#This Row], [je10]]+Table181218[[#This Row], [je14]]+Table181218[[#This Row], [je18]]+Table181218[[#This Row], [je22]]+Table181218[[#This Row], [je26]]+Table181218[[#This Row], [je30]]+Table181218[[#This Row], [je34]]</f>
        <v>0</v>
      </c>
      <c r="K12" s="797">
        <f>Table181218[[#This Row], [je11]]+Table181218[[#This Row], [je15]]+Table181218[[#This Row], [je19]]+Table181218[[#This Row], [je23]]+Table181218[[#This Row], [je27]]+Table181218[[#This Row], [je31]]+Table181218[[#This Row], [je35]]</f>
        <v>0</v>
      </c>
      <c r="L12" s="797">
        <f>Table181218[[#This Row], [je12]]+Table181218[[#This Row], [je16]]+Table181218[[#This Row], [je20]]+Table181218[[#This Row], [je24]]+Table181218[[#This Row], [je28]]+Table181218[[#This Row], [je32]]+Table181218[[#This Row], [je36]]</f>
        <v>0</v>
      </c>
      <c r="M12" s="801">
        <v>0</v>
      </c>
      <c r="N12" s="801">
        <v>0</v>
      </c>
      <c r="O12" s="801">
        <v>0</v>
      </c>
      <c r="P12" s="801">
        <v>0</v>
      </c>
      <c r="Q12" s="801">
        <v>0</v>
      </c>
      <c r="R12" s="801">
        <v>0</v>
      </c>
      <c r="S12" s="801">
        <v>0</v>
      </c>
      <c r="T12" s="801">
        <v>0</v>
      </c>
      <c r="U12" s="801">
        <v>0</v>
      </c>
      <c r="V12" s="801">
        <v>0</v>
      </c>
      <c r="W12" s="801">
        <v>0</v>
      </c>
      <c r="X12" s="801">
        <v>0</v>
      </c>
      <c r="Y12" s="801">
        <v>0</v>
      </c>
      <c r="Z12" s="801">
        <v>0</v>
      </c>
      <c r="AA12" s="801">
        <v>0</v>
      </c>
      <c r="AB12" s="801">
        <v>0</v>
      </c>
      <c r="AC12" s="801">
        <v>0</v>
      </c>
      <c r="AD12" s="801">
        <v>0</v>
      </c>
      <c r="AE12" s="801">
        <v>0</v>
      </c>
      <c r="AF12" s="801">
        <v>0</v>
      </c>
      <c r="AG12" s="801">
        <v>0</v>
      </c>
      <c r="AH12" s="801">
        <v>0</v>
      </c>
      <c r="AI12" s="801">
        <v>0</v>
      </c>
      <c r="AJ12" s="801">
        <v>0</v>
      </c>
      <c r="AK12" s="801">
        <v>50293.93</v>
      </c>
      <c r="AL12" s="801">
        <v>0</v>
      </c>
      <c r="AM12" s="801">
        <v>0</v>
      </c>
      <c r="AN12" s="801">
        <v>0</v>
      </c>
      <c r="AO12" s="797">
        <f>E12+I12</f>
        <v>50293.93</v>
      </c>
      <c r="AP12" s="797">
        <f>Table181218[[#This Row], [je2]]+Table181218[[#This Row], [je6]]</f>
        <v>0</v>
      </c>
      <c r="AQ12" s="797">
        <f>Table181218[[#This Row], [je3]]+Table181218[[#This Row], [je7]]</f>
        <v>0</v>
      </c>
      <c r="AR12" s="797">
        <f>Table181218[[#This Row], [je4]]+Table181218[[#This Row], [je8]]</f>
        <v>0</v>
      </c>
      <c r="AS12" s="802" t="s">
        <v>884</v>
      </c>
    </row>
    <row customHeight="1" ht="1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row>
    <row customHeight="1" ht="1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row>
    <row customHeight="1" ht="1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row>
    <row customHeight="1" ht="15">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row>
    <row customHeight="1" ht="15">
      <c r="A17" s="803"/>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row>
    <row customHeight="1" ht="15">
      <c r="A18" s="803"/>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row>
    <row customHeight="1" ht="15">
      <c r="A19" s="803"/>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row>
    <row customHeight="1" ht="15">
      <c r="A20" s="803"/>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row>
    <row customHeight="1" ht="15">
      <c r="A21" s="803"/>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row>
    <row customHeight="1" ht="15">
      <c r="A22" s="803"/>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row>
    <row customHeight="1" ht="15">
      <c r="A23" s="803"/>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row>
    <row customHeight="1" ht="15">
      <c r="A24" s="803"/>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row>
    <row customHeight="1" ht="15">
      <c r="A25" s="803"/>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row>
    <row customHeight="1" ht="15">
      <c r="A26" s="803"/>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row>
    <row customHeight="1" ht="15">
      <c r="A27" s="803"/>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row>
    <row customHeight="1" ht="15">
      <c r="A28" s="803"/>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row>
    <row customHeight="1" ht="15">
      <c r="A29" s="803"/>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row>
    <row customHeight="1" ht="15">
      <c r="A30" s="803"/>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row>
    <row customHeight="1" ht="15">
      <c r="A31" s="803"/>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row>
    <row customHeight="1" ht="15">
      <c r="A32" s="803"/>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row>
    <row customHeight="1" ht="15">
      <c r="A33" s="803"/>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row>
    <row customHeight="1" ht="15">
      <c r="A34" s="803"/>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row>
    <row customHeight="1" ht="15">
      <c r="A35" s="803"/>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row>
    <row customHeight="1" ht="15">
      <c r="A36" s="803"/>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row>
    <row customHeight="1" ht="15">
      <c r="A37" s="803"/>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row>
    <row customHeight="1" ht="15">
      <c r="A38" s="803"/>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row>
    <row customHeight="1" ht="15">
      <c r="A39" s="803"/>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row>
    <row customHeight="1" ht="15">
      <c r="A40" s="803"/>
      <c r="B40" s="803"/>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row>
    <row customHeight="1" ht="15">
      <c r="A41" s="803"/>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row>
    <row customHeight="1" ht="15">
      <c r="A42" s="803"/>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row>
    <row customHeight="1" ht="15">
      <c r="A43" s="803"/>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row>
    <row customHeight="1" ht="15">
      <c r="A44" s="803"/>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row>
    <row customHeight="1" ht="15">
      <c r="A45" s="803"/>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row>
    <row customHeight="1" ht="15">
      <c r="A46" s="803"/>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row>
    <row customHeight="1" ht="15">
      <c r="A47" s="803"/>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row>
    <row customHeight="1" ht="15">
      <c r="A48" s="803"/>
      <c r="B48" s="803"/>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row>
    <row customHeight="1" ht="15">
      <c r="A49" s="803"/>
      <c r="B49" s="803"/>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row>
    <row customHeight="1" ht="15">
      <c r="A50" s="803"/>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row>
    <row customHeight="1" ht="15">
      <c r="A51" s="803"/>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row>
    <row customHeight="1" ht="15">
      <c r="A52" s="803"/>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row>
    <row customHeight="1" ht="15">
      <c r="A53" s="803"/>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row>
    <row customHeight="1" ht="15">
      <c r="A54" s="803"/>
      <c r="B54" s="803"/>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row>
    <row customHeight="1" ht="15">
      <c r="A55" s="803"/>
      <c r="B55" s="803"/>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row>
    <row customHeight="1" ht="15">
      <c r="A56" s="803"/>
      <c r="B56" s="803"/>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row>
    <row customHeight="1" ht="15">
      <c r="A57" s="803"/>
      <c r="B57" s="803"/>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row>
    <row customHeight="1" ht="15">
      <c r="A58" s="803"/>
      <c r="B58" s="803"/>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row>
    <row customHeight="1" ht="15">
      <c r="A59" s="803"/>
      <c r="B59" s="803"/>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row>
    <row customHeight="1" ht="15">
      <c r="A60" s="803"/>
      <c r="B60" s="803"/>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row>
    <row customHeight="1" ht="15">
      <c r="A61" s="803"/>
      <c r="B61" s="803"/>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row>
    <row customHeight="1" ht="15">
      <c r="A62" s="803"/>
      <c r="B62" s="803"/>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row>
    <row customHeight="1" ht="15">
      <c r="A63" s="803"/>
      <c r="B63" s="803"/>
      <c r="C63" s="803"/>
      <c r="D63" s="803"/>
      <c r="E63" s="803"/>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row>
    <row customHeight="1" ht="15">
      <c r="A64" s="803"/>
      <c r="B64" s="803"/>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row>
    <row customHeight="1" ht="15">
      <c r="A65" s="803"/>
      <c r="B65" s="803"/>
      <c r="C65" s="803"/>
      <c r="D65" s="803"/>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row>
    <row customHeight="1" ht="15">
      <c r="A66" s="803"/>
      <c r="B66" s="803"/>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row>
    <row customHeight="1" ht="15">
      <c r="A67" s="803"/>
      <c r="B67" s="803"/>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row>
    <row customHeight="1" ht="15">
      <c r="A68" s="803"/>
      <c r="B68" s="803"/>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row>
    <row customHeight="1" ht="15">
      <c r="A69" s="803"/>
      <c r="B69" s="803"/>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row>
    <row customHeight="1" ht="15">
      <c r="A70" s="803"/>
      <c r="B70" s="803"/>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row>
    <row customHeight="1" ht="15">
      <c r="A71" s="803"/>
      <c r="B71" s="803"/>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row>
    <row customHeight="1" ht="15">
      <c r="A72" s="803"/>
      <c r="B72" s="803"/>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row>
    <row customHeight="1" ht="15">
      <c r="A73" s="803"/>
      <c r="B73" s="803"/>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row>
    <row customHeight="1" ht="15">
      <c r="A74" s="803"/>
      <c r="B74" s="803"/>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row>
    <row customHeight="1" ht="15">
      <c r="A75" s="803"/>
      <c r="B75" s="803"/>
      <c r="C75" s="803"/>
      <c r="D75" s="803"/>
      <c r="E75" s="803"/>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row>
    <row customHeight="1" ht="15">
      <c r="A76" s="803"/>
      <c r="B76" s="803"/>
      <c r="C76" s="803"/>
      <c r="D76" s="803"/>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row>
    <row customHeight="1" ht="15">
      <c r="A77" s="803"/>
      <c r="B77" s="803"/>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row>
    <row customHeight="1" ht="15">
      <c r="A78" s="803"/>
      <c r="B78" s="803"/>
      <c r="C78" s="803"/>
      <c r="D78" s="803"/>
      <c r="E78" s="803"/>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row>
    <row customHeight="1" ht="15">
      <c r="A79" s="803"/>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row>
    <row customHeight="1" ht="15">
      <c r="A80" s="803"/>
      <c r="B80" s="803"/>
      <c r="C80" s="803"/>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row>
    <row customHeight="1" ht="15">
      <c r="A81" s="803"/>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row>
    <row customHeight="1" ht="15">
      <c r="A82" s="803"/>
      <c r="B82" s="803"/>
      <c r="C82" s="803"/>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row>
    <row customHeight="1" ht="15">
      <c r="A83" s="803"/>
      <c r="B83" s="803"/>
      <c r="C83" s="803"/>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row>
    <row customHeight="1" ht="15">
      <c r="A84" s="803"/>
      <c r="B84" s="803"/>
      <c r="C84" s="803"/>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row>
    <row customHeight="1" ht="15">
      <c r="A85" s="803"/>
      <c r="B85" s="803"/>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row>
    <row customHeight="1" ht="15">
      <c r="A86" s="803"/>
      <c r="B86" s="803"/>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row>
    <row customHeight="1" ht="15">
      <c r="A87" s="803"/>
      <c r="B87" s="803"/>
      <c r="C87" s="803"/>
      <c r="D87" s="803"/>
      <c r="E87" s="803"/>
      <c r="F87" s="803"/>
      <c r="G87" s="803"/>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row>
    <row customHeight="1" ht="15">
      <c r="A88" s="803"/>
      <c r="B88" s="803"/>
      <c r="C88" s="803"/>
      <c r="D88" s="803"/>
      <c r="E88" s="803"/>
      <c r="F88" s="803"/>
      <c r="G88" s="803"/>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row>
    <row customHeight="1" ht="15">
      <c r="A89" s="803"/>
      <c r="B89" s="803"/>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customHeight="1" ht="15">
      <c r="A90" s="803"/>
      <c r="B90" s="803"/>
      <c r="C90" s="803"/>
      <c r="D90" s="803"/>
      <c r="E90" s="803"/>
      <c r="F90" s="803"/>
      <c r="G90" s="803"/>
      <c r="H90" s="803"/>
      <c r="I90" s="803"/>
      <c r="J90" s="803"/>
      <c r="K90" s="803"/>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row>
    <row customHeight="1" ht="15">
      <c r="A91" s="803"/>
      <c r="B91" s="803"/>
      <c r="C91" s="803"/>
      <c r="D91" s="803"/>
      <c r="E91" s="803"/>
      <c r="F91" s="803"/>
      <c r="G91" s="803"/>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row>
    <row customHeight="1" ht="15">
      <c r="A92" s="803"/>
      <c r="B92" s="803"/>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row>
    <row customHeight="1" ht="15">
      <c r="A93" s="803"/>
      <c r="B93" s="803"/>
      <c r="C93" s="803"/>
      <c r="D93" s="803"/>
      <c r="E93" s="803"/>
      <c r="F93" s="803"/>
      <c r="G93" s="803"/>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row>
    <row customHeight="1" ht="15">
      <c r="A94" s="803"/>
      <c r="B94" s="803"/>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row>
    <row customHeight="1" ht="15">
      <c r="A95" s="803"/>
      <c r="B95" s="803"/>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row>
    <row customHeight="1" ht="15">
      <c r="A96" s="803"/>
      <c r="B96" s="803"/>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row>
    <row customHeight="1" ht="15">
      <c r="A97" s="803"/>
      <c r="B97" s="803"/>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row>
    <row customHeight="1" ht="15">
      <c r="A98" s="803"/>
      <c r="B98" s="803"/>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row>
    <row customHeight="1" ht="15">
      <c r="A99" s="803"/>
      <c r="B99" s="803"/>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row>
    <row customHeight="1" ht="15">
      <c r="A100" s="803"/>
      <c r="B100" s="803"/>
      <c r="C100" s="803"/>
      <c r="D100" s="803"/>
      <c r="E100" s="803"/>
      <c r="F100" s="803"/>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row>
    <row customHeight="1" ht="15">
      <c r="A101" s="803"/>
      <c r="B101" s="803"/>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customHeight="1" ht="15">
      <c r="A102" s="803"/>
      <c r="B102" s="803"/>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customHeight="1" ht="15">
      <c r="A103" s="803"/>
      <c r="B103" s="803"/>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customHeight="1" ht="15">
      <c r="A104" s="803"/>
      <c r="B104" s="803"/>
      <c r="C104" s="803"/>
      <c r="D104" s="803"/>
      <c r="E104" s="803"/>
      <c r="F104" s="803"/>
      <c r="G104" s="803"/>
      <c r="H104" s="803"/>
      <c r="I104" s="803"/>
      <c r="J104" s="803"/>
      <c r="K104" s="803"/>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row>
    <row customHeight="1" ht="15">
      <c r="A105" s="803"/>
      <c r="B105" s="803"/>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row>
    <row customHeight="1" ht="15">
      <c r="A106" s="803"/>
      <c r="B106" s="803"/>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row>
    <row customHeight="1" ht="15">
      <c r="A107" s="803"/>
      <c r="B107" s="803"/>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row>
    <row customHeight="1" ht="15">
      <c r="A108" s="803"/>
      <c r="B108" s="803"/>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row>
    <row customHeight="1" ht="15">
      <c r="A109" s="803"/>
      <c r="B109" s="803"/>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row>
    <row customHeight="1" ht="15">
      <c r="A110" s="803"/>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row>
    <row customHeight="1" ht="15">
      <c r="A111" s="803"/>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row>
    <row customHeight="1" ht="15">
      <c r="A112" s="803"/>
      <c r="B112" s="803"/>
      <c r="C112" s="803"/>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row>
    <row customHeight="1" ht="15">
      <c r="A113" s="803"/>
      <c r="B113" s="803"/>
      <c r="C113" s="803"/>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row>
    <row customHeight="1" ht="15">
      <c r="A114" s="803"/>
      <c r="B114" s="803"/>
      <c r="C114" s="803"/>
      <c r="D114" s="803"/>
      <c r="E114" s="803"/>
      <c r="F114" s="803"/>
      <c r="G114" s="803"/>
      <c r="H114" s="803"/>
      <c r="I114" s="803"/>
      <c r="J114" s="803"/>
      <c r="K114" s="803"/>
      <c r="L114" s="803"/>
      <c r="M114" s="803"/>
      <c r="N114" s="803"/>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row>
    <row customHeight="1" ht="15">
      <c r="A115" s="803"/>
      <c r="B115" s="803"/>
      <c r="C115" s="803"/>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row>
    <row customHeight="1" ht="15">
      <c r="A116" s="803"/>
      <c r="B116" s="803"/>
      <c r="C116" s="803"/>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row>
    <row customHeight="1" ht="15">
      <c r="A117" s="803"/>
      <c r="B117" s="803"/>
      <c r="C117" s="803"/>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row>
    <row customHeight="1" ht="15">
      <c r="A118" s="803"/>
      <c r="B118" s="803"/>
      <c r="C118" s="803"/>
      <c r="D118" s="803"/>
      <c r="E118" s="803"/>
      <c r="F118" s="803"/>
      <c r="G118" s="803"/>
      <c r="H118" s="803"/>
      <c r="I118" s="803"/>
      <c r="J118" s="803"/>
      <c r="K118" s="803"/>
      <c r="L118" s="803"/>
      <c r="M118" s="803"/>
      <c r="N118" s="803"/>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803"/>
      <c r="AR118" s="803"/>
      <c r="AS118" s="803"/>
    </row>
    <row customHeight="1" ht="15">
      <c r="A119" s="803"/>
      <c r="B119" s="803"/>
      <c r="C119" s="803"/>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3"/>
      <c r="AA119" s="803"/>
      <c r="AB119" s="803"/>
      <c r="AC119" s="803"/>
      <c r="AD119" s="803"/>
      <c r="AE119" s="803"/>
      <c r="AF119" s="803"/>
      <c r="AG119" s="803"/>
      <c r="AH119" s="803"/>
      <c r="AI119" s="803"/>
      <c r="AJ119" s="803"/>
      <c r="AK119" s="803"/>
      <c r="AL119" s="803"/>
      <c r="AM119" s="803"/>
      <c r="AN119" s="803"/>
      <c r="AO119" s="803"/>
      <c r="AP119" s="803"/>
      <c r="AQ119" s="803"/>
      <c r="AR119" s="803"/>
      <c r="AS119" s="803"/>
    </row>
    <row customHeight="1" ht="15">
      <c r="A120" s="803"/>
      <c r="B120" s="803"/>
      <c r="C120" s="803"/>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row>
    <row customHeight="1" ht="15">
      <c r="A121" s="803"/>
      <c r="B121" s="803"/>
      <c r="C121" s="803"/>
      <c r="D121" s="803"/>
      <c r="E121" s="803"/>
      <c r="F121" s="803"/>
      <c r="G121" s="803"/>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row>
    <row customHeight="1" ht="15">
      <c r="A122" s="803"/>
      <c r="B122" s="803"/>
      <c r="C122" s="803"/>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row>
    <row customHeight="1" ht="15">
      <c r="A123" s="803"/>
      <c r="B123" s="803"/>
      <c r="C123" s="803"/>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3"/>
      <c r="AA123" s="803"/>
      <c r="AB123" s="803"/>
      <c r="AC123" s="803"/>
      <c r="AD123" s="803"/>
      <c r="AE123" s="803"/>
      <c r="AF123" s="803"/>
      <c r="AG123" s="803"/>
      <c r="AH123" s="803"/>
      <c r="AI123" s="803"/>
      <c r="AJ123" s="803"/>
      <c r="AK123" s="803"/>
      <c r="AL123" s="803"/>
      <c r="AM123" s="803"/>
      <c r="AN123" s="803"/>
      <c r="AO123" s="803"/>
      <c r="AP123" s="803"/>
      <c r="AQ123" s="803"/>
      <c r="AR123" s="803"/>
      <c r="AS123" s="803"/>
    </row>
    <row customHeight="1" ht="15">
      <c r="A124" s="803"/>
      <c r="B124" s="803"/>
      <c r="C124" s="803"/>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3"/>
      <c r="AA124" s="803"/>
      <c r="AB124" s="803"/>
      <c r="AC124" s="803"/>
      <c r="AD124" s="803"/>
      <c r="AE124" s="803"/>
      <c r="AF124" s="803"/>
      <c r="AG124" s="803"/>
      <c r="AH124" s="803"/>
      <c r="AI124" s="803"/>
      <c r="AJ124" s="803"/>
      <c r="AK124" s="803"/>
      <c r="AL124" s="803"/>
      <c r="AM124" s="803"/>
      <c r="AN124" s="803"/>
      <c r="AO124" s="803"/>
      <c r="AP124" s="803"/>
      <c r="AQ124" s="803"/>
      <c r="AR124" s="803"/>
      <c r="AS124" s="803"/>
    </row>
    <row customHeight="1" ht="15">
      <c r="A125" s="803"/>
      <c r="B125" s="803"/>
      <c r="C125" s="803"/>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803"/>
      <c r="AR125" s="803"/>
      <c r="AS125" s="803"/>
    </row>
    <row customHeight="1" ht="15">
      <c r="A126" s="803"/>
      <c r="B126" s="803"/>
      <c r="C126" s="803"/>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3"/>
      <c r="AA126" s="803"/>
      <c r="AB126" s="803"/>
      <c r="AC126" s="803"/>
      <c r="AD126" s="803"/>
      <c r="AE126" s="803"/>
      <c r="AF126" s="803"/>
      <c r="AG126" s="803"/>
      <c r="AH126" s="803"/>
      <c r="AI126" s="803"/>
      <c r="AJ126" s="803"/>
      <c r="AK126" s="803"/>
      <c r="AL126" s="803"/>
      <c r="AM126" s="803"/>
      <c r="AN126" s="803"/>
      <c r="AO126" s="803"/>
      <c r="AP126" s="803"/>
      <c r="AQ126" s="803"/>
      <c r="AR126" s="803"/>
      <c r="AS126" s="803"/>
    </row>
    <row customHeight="1" ht="15">
      <c r="A127" s="803"/>
      <c r="B127" s="803"/>
      <c r="C127" s="803"/>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3"/>
      <c r="AJ127" s="803"/>
      <c r="AK127" s="803"/>
      <c r="AL127" s="803"/>
      <c r="AM127" s="803"/>
      <c r="AN127" s="803"/>
      <c r="AO127" s="803"/>
      <c r="AP127" s="803"/>
      <c r="AQ127" s="803"/>
      <c r="AR127" s="803"/>
      <c r="AS127" s="803"/>
    </row>
    <row customHeight="1" ht="15">
      <c r="A128" s="803"/>
      <c r="B128" s="803"/>
      <c r="C128" s="803"/>
      <c r="D128" s="803"/>
      <c r="E128" s="803"/>
      <c r="F128" s="803"/>
      <c r="G128" s="803"/>
      <c r="H128" s="803"/>
      <c r="I128" s="803"/>
      <c r="J128" s="803"/>
      <c r="K128" s="803"/>
      <c r="L128" s="803"/>
      <c r="M128" s="803"/>
      <c r="N128" s="803"/>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row>
    <row customHeight="1" ht="15">
      <c r="A129" s="803"/>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3"/>
      <c r="X129" s="803"/>
      <c r="Y129" s="803"/>
      <c r="Z129" s="803"/>
      <c r="AA129" s="803"/>
      <c r="AB129" s="803"/>
      <c r="AC129" s="803"/>
      <c r="AD129" s="803"/>
      <c r="AE129" s="803"/>
      <c r="AF129" s="803"/>
      <c r="AG129" s="803"/>
      <c r="AH129" s="803"/>
      <c r="AI129" s="803"/>
      <c r="AJ129" s="803"/>
      <c r="AK129" s="803"/>
      <c r="AL129" s="803"/>
      <c r="AM129" s="803"/>
      <c r="AN129" s="803"/>
      <c r="AO129" s="803"/>
      <c r="AP129" s="803"/>
      <c r="AQ129" s="803"/>
      <c r="AR129" s="803"/>
      <c r="AS129" s="803"/>
    </row>
    <row customHeight="1" ht="15">
      <c r="A130" s="803"/>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row>
    <row customHeight="1" ht="15">
      <c r="A131" s="803"/>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row>
    <row customHeight="1" ht="15">
      <c r="A132" s="803"/>
      <c r="B132" s="803"/>
      <c r="C132" s="803"/>
      <c r="D132" s="803"/>
      <c r="E132" s="803"/>
      <c r="F132" s="803"/>
      <c r="G132" s="803"/>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row>
    <row customHeight="1" ht="15">
      <c r="A133" s="803"/>
      <c r="B133" s="803"/>
      <c r="C133" s="803"/>
      <c r="D133" s="803"/>
      <c r="E133" s="803"/>
      <c r="F133" s="803"/>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row>
    <row customHeight="1" ht="15">
      <c r="A134" s="803"/>
      <c r="B134" s="803"/>
      <c r="C134" s="803"/>
      <c r="D134" s="803"/>
      <c r="E134" s="803"/>
      <c r="F134" s="803"/>
      <c r="G134" s="803"/>
      <c r="H134" s="803"/>
      <c r="I134" s="803"/>
      <c r="J134" s="803"/>
      <c r="K134" s="803"/>
      <c r="L134" s="803"/>
      <c r="M134" s="803"/>
      <c r="N134" s="803"/>
      <c r="O134" s="803"/>
      <c r="P134" s="803"/>
      <c r="Q134" s="803"/>
      <c r="R134" s="803"/>
      <c r="S134" s="803"/>
      <c r="T134" s="803"/>
      <c r="U134" s="803"/>
      <c r="V134" s="803"/>
      <c r="W134" s="803"/>
      <c r="X134" s="803"/>
      <c r="Y134" s="803"/>
      <c r="Z134" s="803"/>
      <c r="AA134" s="803"/>
      <c r="AB134" s="803"/>
      <c r="AC134" s="803"/>
      <c r="AD134" s="803"/>
      <c r="AE134" s="803"/>
      <c r="AF134" s="803"/>
      <c r="AG134" s="803"/>
      <c r="AH134" s="803"/>
      <c r="AI134" s="803"/>
      <c r="AJ134" s="803"/>
      <c r="AK134" s="803"/>
      <c r="AL134" s="803"/>
      <c r="AM134" s="803"/>
      <c r="AN134" s="803"/>
      <c r="AO134" s="803"/>
      <c r="AP134" s="803"/>
      <c r="AQ134" s="803"/>
      <c r="AR134" s="803"/>
      <c r="AS134" s="803"/>
    </row>
    <row customHeight="1" ht="15">
      <c r="A135" s="803"/>
      <c r="B135" s="803"/>
      <c r="C135" s="803"/>
      <c r="D135" s="803"/>
      <c r="E135" s="803"/>
      <c r="F135" s="803"/>
      <c r="G135" s="803"/>
      <c r="H135" s="803"/>
      <c r="I135" s="803"/>
      <c r="J135" s="803"/>
      <c r="K135" s="803"/>
      <c r="L135" s="803"/>
      <c r="M135" s="803"/>
      <c r="N135" s="803"/>
      <c r="O135" s="803"/>
      <c r="P135" s="803"/>
      <c r="Q135" s="803"/>
      <c r="R135" s="803"/>
      <c r="S135" s="803"/>
      <c r="T135" s="803"/>
      <c r="U135" s="803"/>
      <c r="V135" s="803"/>
      <c r="W135" s="803"/>
      <c r="X135" s="803"/>
      <c r="Y135" s="803"/>
      <c r="Z135" s="803"/>
      <c r="AA135" s="803"/>
      <c r="AB135" s="803"/>
      <c r="AC135" s="803"/>
      <c r="AD135" s="803"/>
      <c r="AE135" s="803"/>
      <c r="AF135" s="803"/>
      <c r="AG135" s="803"/>
      <c r="AH135" s="803"/>
      <c r="AI135" s="803"/>
      <c r="AJ135" s="803"/>
      <c r="AK135" s="803"/>
      <c r="AL135" s="803"/>
      <c r="AM135" s="803"/>
      <c r="AN135" s="803"/>
      <c r="AO135" s="803"/>
      <c r="AP135" s="803"/>
      <c r="AQ135" s="803"/>
      <c r="AR135" s="803"/>
      <c r="AS135" s="803"/>
    </row>
  </sheetData>
  <mergeCells count="50">
    <mergeCell ref="A1:AF1"/>
    <mergeCell ref="A4:D4"/>
    <mergeCell ref="E4:H4"/>
    <mergeCell ref="I4:AN4"/>
    <mergeCell ref="AO4:AR4"/>
    <mergeCell ref="AS4:AS7"/>
    <mergeCell ref="A5:C7"/>
    <mergeCell ref="D5:D7"/>
    <mergeCell ref="E5:E7"/>
    <mergeCell ref="F5:H5"/>
    <mergeCell ref="I5:I7"/>
    <mergeCell ref="J5:L5"/>
    <mergeCell ref="M5:P5"/>
    <mergeCell ref="Q5:T5"/>
    <mergeCell ref="U5:X5"/>
    <mergeCell ref="Y5:AB5"/>
    <mergeCell ref="AC5:AF5"/>
    <mergeCell ref="AG5:AJ5"/>
    <mergeCell ref="AK5:AN5"/>
    <mergeCell ref="AO5:AO7"/>
    <mergeCell ref="AP5:AR5"/>
    <mergeCell ref="F6:F7"/>
    <mergeCell ref="G6:G7"/>
    <mergeCell ref="H6:H7"/>
    <mergeCell ref="J6:J7"/>
    <mergeCell ref="K6:K7"/>
    <mergeCell ref="L6:L7"/>
    <mergeCell ref="M6:M7"/>
    <mergeCell ref="N6:P6"/>
    <mergeCell ref="Q6:Q7"/>
    <mergeCell ref="R6:T6"/>
    <mergeCell ref="U6:U7"/>
    <mergeCell ref="V6:X6"/>
    <mergeCell ref="Y6:Y7"/>
    <mergeCell ref="Z6:AB6"/>
    <mergeCell ref="AC6:AC7"/>
    <mergeCell ref="AD6:AF6"/>
    <mergeCell ref="AG6:AG7"/>
    <mergeCell ref="AH6:AJ6"/>
    <mergeCell ref="AK6:AK7"/>
    <mergeCell ref="AL6:AN6"/>
    <mergeCell ref="AP6:AP7"/>
    <mergeCell ref="AQ6:AQ7"/>
    <mergeCell ref="AR6:AR7"/>
    <mergeCell ref="A3:D3"/>
    <mergeCell ref="A2:AS2"/>
    <mergeCell ref="A13:AS13"/>
    <mergeCell ref="A14:AS14"/>
    <mergeCell ref="A15:AS15"/>
    <mergeCell ref="A16:AS16"/>
  </mergeCells>
  <pageSetup paperSize="8" firstPageNumber="1" pageOrder="downThenOver" orientation="landscape" blackAndWhite="1" useFirstPageNumber="1"/>
  <headerFooter>
    <oddHeader>&amp;L&amp;C&amp;R</oddHeader>
    <oddFooter>&amp;L&amp;C&amp;R</oddFooter>
  </headerFooter>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7D518-1CBD-4CE7-8F74-0074AB0C6605}" mc:Ignorable="x14ac xr xr2 xr3">
  <dimension ref="A1:X200"/>
  <sheetViews>
    <sheetView topLeftCell="A1" showGridLines="0" workbookViewId="0">
      <selection activeCell="A1" sqref="A1"/>
    </sheetView>
  </sheetViews>
  <sheetFormatPr defaultColWidth="7.75390625" customHeight="1" defaultRowHeight="15"/>
  <cols>
    <col min="1" max="16" width="18.75390625" customWidth="1"/>
  </cols>
  <sheetData>
    <row s="804" customFormat="1" customHeight="1" ht="18">
      <c r="A1" s="805" t="s">
        <v>885</v>
      </c>
      <c r="B1" s="805"/>
      <c r="C1" s="95"/>
      <c r="D1" s="95"/>
      <c r="G1" s="95"/>
      <c r="H1" s="95"/>
      <c r="I1" s="95"/>
      <c r="J1" s="95"/>
      <c r="M1" s="95"/>
      <c r="N1" s="95"/>
      <c r="O1" s="95"/>
      <c r="P1" s="95"/>
    </row>
    <row s="806" customFormat="1" customHeight="1" ht="21">
      <c r="A2" s="59" t="s">
        <v>886</v>
      </c>
      <c r="B2" s="59"/>
      <c r="C2" s="59"/>
      <c r="D2" s="59"/>
      <c r="E2" s="59"/>
      <c r="F2" s="59"/>
      <c r="G2" s="59"/>
      <c r="H2" s="59"/>
      <c r="I2" s="59"/>
      <c r="J2" s="59"/>
      <c r="K2" s="59"/>
      <c r="L2" s="59"/>
      <c r="M2" s="59"/>
      <c r="N2" s="59"/>
      <c r="O2" s="59"/>
      <c r="P2" s="59"/>
    </row>
    <row customHeight="1" ht="18">
      <c r="A3" s="81" t="s">
        <v>68</v>
      </c>
      <c r="B3" s="81"/>
      <c r="C3" s="95"/>
      <c r="D3" s="95"/>
      <c r="G3" s="95"/>
      <c r="H3" s="95"/>
      <c r="I3" s="95"/>
      <c r="J3" s="95"/>
      <c r="M3" s="95"/>
      <c r="N3" s="95"/>
      <c r="O3" s="95"/>
      <c r="P3" s="82" t="s">
        <v>69</v>
      </c>
    </row>
    <row customHeight="1" ht="26.25">
      <c r="A4" s="790" t="s">
        <v>870</v>
      </c>
      <c r="B4" s="791" t="s">
        <v>887</v>
      </c>
      <c r="C4" s="791" t="s">
        <v>888</v>
      </c>
      <c r="D4" s="791"/>
      <c r="E4" s="791"/>
      <c r="F4" s="791"/>
      <c r="G4" s="791"/>
      <c r="H4" s="791"/>
      <c r="I4" s="791" t="s">
        <v>889</v>
      </c>
      <c r="J4" s="685" t="s">
        <v>890</v>
      </c>
      <c r="K4" s="791" t="s">
        <v>891</v>
      </c>
      <c r="L4" s="791" t="s">
        <v>891</v>
      </c>
      <c r="M4" s="791"/>
      <c r="N4" s="791"/>
      <c r="O4" s="791" t="s">
        <v>693</v>
      </c>
      <c r="P4" s="792" t="s">
        <v>874</v>
      </c>
    </row>
    <row customHeight="1" ht="18">
      <c r="A5" s="794"/>
      <c r="B5" s="482"/>
      <c r="C5" s="482" t="s">
        <v>875</v>
      </c>
      <c r="D5" s="482" t="s">
        <v>892</v>
      </c>
      <c r="E5" s="482" t="s">
        <v>893</v>
      </c>
      <c r="F5" s="482" t="s">
        <v>894</v>
      </c>
      <c r="G5" s="482" t="s">
        <v>265</v>
      </c>
      <c r="H5" s="482"/>
      <c r="I5" s="482"/>
      <c r="J5" s="688" t="s">
        <v>895</v>
      </c>
      <c r="K5" s="688" t="s">
        <v>896</v>
      </c>
      <c r="L5" s="688" t="s">
        <v>191</v>
      </c>
      <c r="M5" s="482" t="s">
        <v>265</v>
      </c>
      <c r="N5" s="482"/>
      <c r="O5" s="482"/>
      <c r="P5" s="793"/>
    </row>
    <row customHeight="1" ht="18">
      <c r="A6" s="794"/>
      <c r="B6" s="482"/>
      <c r="C6" s="482"/>
      <c r="D6" s="482"/>
      <c r="E6" s="482"/>
      <c r="F6" s="482"/>
      <c r="G6" s="482" t="s">
        <v>695</v>
      </c>
      <c r="H6" s="482" t="s">
        <v>874</v>
      </c>
      <c r="I6" s="482"/>
      <c r="J6" s="688"/>
      <c r="K6" s="688"/>
      <c r="L6" s="688"/>
      <c r="M6" s="482" t="s">
        <v>695</v>
      </c>
      <c r="N6" s="482" t="s">
        <v>874</v>
      </c>
      <c r="O6" s="482"/>
      <c r="P6" s="793"/>
    </row>
    <row customHeight="1" ht="22.5">
      <c r="A7" s="794" t="s">
        <v>269</v>
      </c>
      <c r="B7" s="482">
        <v>1</v>
      </c>
      <c r="C7" s="482">
        <v>2</v>
      </c>
      <c r="D7" s="482">
        <v>3</v>
      </c>
      <c r="E7" s="482">
        <v>4</v>
      </c>
      <c r="F7" s="482">
        <v>5</v>
      </c>
      <c r="G7" s="482">
        <v>6</v>
      </c>
      <c r="H7" s="482">
        <v>7</v>
      </c>
      <c r="I7" s="482">
        <v>8</v>
      </c>
      <c r="J7" s="482">
        <v>9</v>
      </c>
      <c r="K7" s="482">
        <v>10</v>
      </c>
      <c r="L7" s="482">
        <v>11</v>
      </c>
      <c r="M7" s="482">
        <v>12</v>
      </c>
      <c r="N7" s="482">
        <v>13</v>
      </c>
      <c r="O7" s="482">
        <v>14</v>
      </c>
      <c r="P7" s="793">
        <v>15</v>
      </c>
    </row>
    <row customHeight="1" ht="22.5">
      <c r="A8" s="807" t="s">
        <v>897</v>
      </c>
      <c r="B8" s="808">
        <v>0</v>
      </c>
      <c r="C8" s="809">
        <v>0</v>
      </c>
      <c r="D8" s="809">
        <v>0</v>
      </c>
      <c r="E8" s="809">
        <v>0</v>
      </c>
      <c r="F8" s="809">
        <v>0</v>
      </c>
      <c r="G8" s="809">
        <v>0</v>
      </c>
      <c r="H8" s="810" t="s">
        <v>22</v>
      </c>
      <c r="I8" s="808">
        <f>SUM(B8:G8)</f>
        <v>0</v>
      </c>
      <c r="J8" s="809">
        <v>0</v>
      </c>
      <c r="K8" s="809">
        <v>0</v>
      </c>
      <c r="L8" s="809">
        <v>0</v>
      </c>
      <c r="M8" s="809">
        <v>0</v>
      </c>
      <c r="N8" s="810" t="s">
        <v>22</v>
      </c>
      <c r="O8" s="809">
        <v>0</v>
      </c>
      <c r="P8" s="811" t="s">
        <v>22</v>
      </c>
    </row>
    <row customHeight="1" ht="22.5">
      <c r="A9" s="812" t="s">
        <v>898</v>
      </c>
      <c r="B9" s="813">
        <v>0</v>
      </c>
      <c r="C9" s="814">
        <v>0</v>
      </c>
      <c r="D9" s="814">
        <v>0</v>
      </c>
      <c r="E9" s="814">
        <v>0</v>
      </c>
      <c r="F9" s="814">
        <v>0</v>
      </c>
      <c r="G9" s="814">
        <v>0</v>
      </c>
      <c r="H9" s="815" t="s">
        <v>22</v>
      </c>
      <c r="I9" s="813">
        <f>SUM(B9:G9)</f>
        <v>0</v>
      </c>
      <c r="J9" s="814">
        <v>0</v>
      </c>
      <c r="K9" s="814">
        <v>0</v>
      </c>
      <c r="L9" s="814">
        <v>0</v>
      </c>
      <c r="M9" s="814">
        <v>0</v>
      </c>
      <c r="N9" s="815" t="s">
        <v>22</v>
      </c>
      <c r="O9" s="814">
        <v>0</v>
      </c>
      <c r="P9" s="816" t="s">
        <v>22</v>
      </c>
    </row>
    <row customHeight="1" ht="139.5">
      <c r="A10" s="817" t="s">
        <v>899</v>
      </c>
      <c r="B10" s="817"/>
      <c r="C10" s="817"/>
      <c r="D10" s="817"/>
      <c r="E10" s="817"/>
      <c r="F10" s="817"/>
      <c r="G10" s="817"/>
      <c r="H10" s="817"/>
      <c r="I10" s="817"/>
      <c r="J10" s="817"/>
      <c r="K10" s="817"/>
      <c r="L10" s="817"/>
      <c r="M10" s="817"/>
      <c r="N10" s="817"/>
      <c r="O10" s="817"/>
      <c r="P10" s="817"/>
      <c r="Q10" s="81"/>
      <c r="R10" s="81"/>
      <c r="S10" s="81"/>
      <c r="T10" s="81"/>
      <c r="U10" s="81"/>
      <c r="V10" s="81"/>
      <c r="W10" s="81"/>
      <c r="X10" s="81"/>
    </row>
  </sheetData>
  <mergeCells count="19">
    <mergeCell ref="A4:A6"/>
    <mergeCell ref="B4:B6"/>
    <mergeCell ref="C4:H4"/>
    <mergeCell ref="I4:I6"/>
    <mergeCell ref="O4:O6"/>
    <mergeCell ref="P4:P6"/>
    <mergeCell ref="C5:C6"/>
    <mergeCell ref="D5:D6"/>
    <mergeCell ref="G5:H5"/>
    <mergeCell ref="J5:J6"/>
    <mergeCell ref="M5:N5"/>
    <mergeCell ref="A2:P2"/>
    <mergeCell ref="A3:B3"/>
    <mergeCell ref="E5:E6"/>
    <mergeCell ref="F5:F6"/>
    <mergeCell ref="K5:K6"/>
    <mergeCell ref="L5:L6"/>
    <mergeCell ref="A10:P10"/>
    <mergeCell ref="K4:N4"/>
  </mergeCells>
  <pageSetup paperSize="8" firstPageNumber="1" pageOrder="downThenOver" orientation="landscape" blackAndWhite="1" useFirstPageNumber="1"/>
  <headerFooter>
    <oddHeader>&amp;L&amp;C&amp;R</oddHeader>
    <oddFooter>&amp;L&amp;C&amp;R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3B674-5467-6C48-923D-F7D2BAB7C939}" mc:Ignorable="x14ac xr xr2 xr3">
  <dimension ref="A1:T200"/>
  <sheetViews>
    <sheetView topLeftCell="A1" showGridLines="0" workbookViewId="0">
      <pane ySplit="5" topLeftCell="A6" activePane="bottomLeft" state="frozen"/>
      <selection pane="bottomLeft" activeCell="A1" sqref="A1:G1"/>
    </sheetView>
  </sheetViews>
  <sheetFormatPr defaultColWidth="7.75390625" customHeight="1" defaultRowHeight="15"/>
  <cols>
    <col min="1" max="1" width="32.50390625" customWidth="1"/>
    <col min="2" max="2" width="3.50390625" customWidth="1"/>
    <col min="3" max="6" width="18.75390625" customWidth="1"/>
    <col min="7" max="7" style="836" width="18.75390625" customWidth="1"/>
    <col min="8" max="8" width="18.00390625" customWidth="1"/>
  </cols>
  <sheetData>
    <row customHeight="1" ht="18">
      <c r="A1" s="805" t="s">
        <v>900</v>
      </c>
      <c r="B1" s="805"/>
      <c r="C1" s="805"/>
      <c r="D1" s="805"/>
      <c r="E1" s="805"/>
      <c r="F1" s="805"/>
      <c r="G1" s="818"/>
    </row>
    <row customHeight="1" ht="21">
      <c r="A2" s="94" t="s">
        <v>901</v>
      </c>
      <c r="B2" s="94"/>
      <c r="C2" s="94"/>
      <c r="D2" s="94"/>
      <c r="E2" s="94"/>
      <c r="F2" s="94"/>
      <c r="G2" s="819"/>
    </row>
    <row customHeight="1" ht="18">
      <c r="A3" s="95" t="s">
        <v>68</v>
      </c>
      <c r="B3" s="95"/>
      <c r="C3" s="95"/>
      <c r="D3" s="95"/>
      <c r="E3" s="95"/>
      <c r="F3" s="95"/>
      <c r="G3" s="123" t="s">
        <v>69</v>
      </c>
    </row>
    <row customHeight="1" ht="22.5">
      <c r="A4" s="790" t="s">
        <v>902</v>
      </c>
      <c r="B4" s="791" t="s">
        <v>73</v>
      </c>
      <c r="C4" s="791" t="s">
        <v>903</v>
      </c>
      <c r="D4" s="791" t="s">
        <v>904</v>
      </c>
      <c r="E4" s="791" t="s">
        <v>905</v>
      </c>
      <c r="F4" s="791" t="s">
        <v>906</v>
      </c>
      <c r="G4" s="820" t="s">
        <v>907</v>
      </c>
    </row>
    <row customHeight="1" ht="22.5">
      <c r="A5" s="794" t="s">
        <v>79</v>
      </c>
      <c r="B5" s="791"/>
      <c r="C5" s="482">
        <v>1</v>
      </c>
      <c r="D5" s="482">
        <v>2</v>
      </c>
      <c r="E5" s="482">
        <v>3</v>
      </c>
      <c r="F5" s="482">
        <v>4</v>
      </c>
      <c r="G5" s="821">
        <v>5</v>
      </c>
    </row>
    <row customHeight="1" ht="22.5">
      <c r="A6" s="822" t="s">
        <v>908</v>
      </c>
      <c r="B6" s="482">
        <v>1</v>
      </c>
      <c r="C6" s="135" t="s">
        <v>130</v>
      </c>
      <c r="D6" s="823" t="s">
        <v>130</v>
      </c>
      <c r="E6" s="135" t="s">
        <v>130</v>
      </c>
      <c r="F6" s="135" t="s">
        <v>130</v>
      </c>
      <c r="G6" s="220" t="s">
        <v>130</v>
      </c>
    </row>
    <row customHeight="1" ht="22.5">
      <c r="A7" s="807" t="s">
        <v>909</v>
      </c>
      <c r="B7" s="482">
        <v>2</v>
      </c>
      <c r="C7" s="824">
        <v>92655197.38</v>
      </c>
      <c r="D7" s="824">
        <v>172099209.35</v>
      </c>
      <c r="E7" s="824">
        <f>C7-D7</f>
        <v>-79444011.97</v>
      </c>
      <c r="F7" s="825">
        <f>IF(D$7=0,"",E7/D7*100)</f>
        <v>-46.1617530202791</v>
      </c>
      <c r="G7" s="826" t="s">
        <v>910</v>
      </c>
      <c r="H7" s="827"/>
    </row>
    <row customHeight="1" ht="22.5">
      <c r="A8" s="807" t="s">
        <v>911</v>
      </c>
      <c r="B8" s="482">
        <v>3</v>
      </c>
      <c r="C8" s="824">
        <v>41628316.52</v>
      </c>
      <c r="D8" s="824">
        <v>68838037.67</v>
      </c>
      <c r="E8" s="824">
        <f>C8-D8</f>
        <v>-27209721.15</v>
      </c>
      <c r="F8" s="825">
        <f>IF(D$8=0,"",E8/D8*100)</f>
        <v>-39.5271597956345</v>
      </c>
      <c r="G8" s="826" t="s">
        <v>912</v>
      </c>
      <c r="H8" s="827"/>
    </row>
    <row customHeight="1" ht="22.5">
      <c r="A9" s="807" t="s">
        <v>913</v>
      </c>
      <c r="B9" s="482">
        <v>4</v>
      </c>
      <c r="C9" s="824">
        <v>50853744.18</v>
      </c>
      <c r="D9" s="824">
        <v>103261171.68</v>
      </c>
      <c r="E9" s="824">
        <f>C9-D9</f>
        <v>-52407427.5</v>
      </c>
      <c r="F9" s="825">
        <f>IF(D$9=0,"",E9/D9*100)</f>
        <v>-50.7523076170464</v>
      </c>
      <c r="G9" s="826" t="s">
        <v>910</v>
      </c>
      <c r="H9" s="827"/>
    </row>
    <row customHeight="1" ht="22.5">
      <c r="A10" s="807" t="s">
        <v>914</v>
      </c>
      <c r="B10" s="482">
        <v>5</v>
      </c>
      <c r="C10" s="824">
        <v>0</v>
      </c>
      <c r="D10" s="824">
        <v>0</v>
      </c>
      <c r="E10" s="824">
        <f>C10-D10</f>
        <v>0</v>
      </c>
      <c r="F10" s="825" t="str">
        <f>IF(D$10=0,"",E10/D10*100)</f>
        <v/>
      </c>
      <c r="G10" s="826" t="s">
        <v>22</v>
      </c>
      <c r="H10" s="827"/>
    </row>
    <row customHeight="1" ht="22.5">
      <c r="A11" s="807" t="s">
        <v>915</v>
      </c>
      <c r="B11" s="482">
        <v>6</v>
      </c>
      <c r="C11" s="824">
        <v>0</v>
      </c>
      <c r="D11" s="824">
        <v>0</v>
      </c>
      <c r="E11" s="824">
        <f>C11-D11</f>
        <v>0</v>
      </c>
      <c r="F11" s="825" t="str">
        <f>IF(D$11=0,"",E11/D11*100)</f>
        <v/>
      </c>
      <c r="G11" s="826" t="s">
        <v>22</v>
      </c>
      <c r="H11" s="827"/>
    </row>
    <row customHeight="1" ht="22.5">
      <c r="A12" s="807" t="s">
        <v>916</v>
      </c>
      <c r="B12" s="482">
        <v>7</v>
      </c>
      <c r="C12" s="824">
        <v>0</v>
      </c>
      <c r="D12" s="824">
        <v>0</v>
      </c>
      <c r="E12" s="824">
        <f>C12-D12</f>
        <v>0</v>
      </c>
      <c r="F12" s="825" t="str">
        <f>IF(D$12=0,"",E12/D12*100)</f>
        <v/>
      </c>
      <c r="G12" s="826" t="s">
        <v>22</v>
      </c>
      <c r="H12" s="827"/>
    </row>
    <row customHeight="1" ht="22.5">
      <c r="A13" s="807" t="s">
        <v>917</v>
      </c>
      <c r="B13" s="482">
        <v>8</v>
      </c>
      <c r="C13" s="824">
        <v>173136.68</v>
      </c>
      <c r="D13" s="824">
        <v>0</v>
      </c>
      <c r="E13" s="824">
        <f>C13-D13</f>
        <v>173136.68</v>
      </c>
      <c r="F13" s="825" t="str">
        <f>IF(D$13=0,"",E13/D13*100)</f>
        <v/>
      </c>
      <c r="G13" s="826" t="s">
        <v>22</v>
      </c>
      <c r="H13" s="827"/>
    </row>
    <row customHeight="1" ht="22.5">
      <c r="A14" s="807" t="s">
        <v>918</v>
      </c>
      <c r="B14" s="482">
        <v>9</v>
      </c>
      <c r="C14" s="824">
        <v>92624823.88</v>
      </c>
      <c r="D14" s="824">
        <v>172099209.35</v>
      </c>
      <c r="E14" s="824">
        <f>C14-D14</f>
        <v>-79474385.47</v>
      </c>
      <c r="F14" s="825">
        <f>IF(D$14=0,"",E14/D14*100)</f>
        <v>-46.1794018520864</v>
      </c>
      <c r="G14" s="826" t="s">
        <v>910</v>
      </c>
      <c r="H14" s="827"/>
    </row>
    <row customHeight="1" ht="22.5">
      <c r="A15" s="807" t="s">
        <v>919</v>
      </c>
      <c r="B15" s="482">
        <v>10</v>
      </c>
      <c r="C15" s="824">
        <v>4698176.67</v>
      </c>
      <c r="D15" s="824">
        <v>3584135.78</v>
      </c>
      <c r="E15" s="824">
        <f>C15-D15</f>
        <v>1114040.89</v>
      </c>
      <c r="F15" s="825">
        <f>IF(D$15=0,"",E15/D15*100)</f>
        <v>31.0825526258383</v>
      </c>
      <c r="G15" s="826" t="s">
        <v>920</v>
      </c>
      <c r="H15" s="827"/>
    </row>
    <row customHeight="1" ht="22.5">
      <c r="A16" s="807" t="s">
        <v>921</v>
      </c>
      <c r="B16" s="482">
        <v>11</v>
      </c>
      <c r="C16" s="824">
        <v>4254843.08</v>
      </c>
      <c r="D16" s="824">
        <v>3440621.14</v>
      </c>
      <c r="E16" s="824">
        <f>C16-D16</f>
        <v>814221.94</v>
      </c>
      <c r="F16" s="825">
        <f>IF(D$16=0,"",E16/D16*100)</f>
        <v>23.6649694014262</v>
      </c>
      <c r="G16" s="826" t="s">
        <v>922</v>
      </c>
      <c r="H16" s="827"/>
    </row>
    <row customHeight="1" ht="22.5">
      <c r="A17" s="807" t="s">
        <v>923</v>
      </c>
      <c r="B17" s="482">
        <v>12</v>
      </c>
      <c r="C17" s="824">
        <v>443333.59</v>
      </c>
      <c r="D17" s="824">
        <v>143514.64</v>
      </c>
      <c r="E17" s="824">
        <f>C17-D17</f>
        <v>299818.95</v>
      </c>
      <c r="F17" s="825">
        <f>IF(D$17=0,"",E17/D17*100)</f>
        <v>208.911752835808</v>
      </c>
      <c r="G17" s="826" t="s">
        <v>920</v>
      </c>
      <c r="H17" s="827"/>
    </row>
    <row customHeight="1" ht="22.5">
      <c r="A18" s="807" t="s">
        <v>924</v>
      </c>
      <c r="B18" s="482">
        <v>13</v>
      </c>
      <c r="C18" s="824">
        <v>87926647.21</v>
      </c>
      <c r="D18" s="824">
        <v>168515073.57</v>
      </c>
      <c r="E18" s="824">
        <f>C18-D18</f>
        <v>-80588426.36</v>
      </c>
      <c r="F18" s="825">
        <f>IF(D$18=0,"",E18/D18*100)</f>
        <v>-47.8226811719155</v>
      </c>
      <c r="G18" s="826" t="s">
        <v>910</v>
      </c>
      <c r="H18" s="827"/>
    </row>
    <row customHeight="1" ht="22.5">
      <c r="A19" s="807" t="s">
        <v>925</v>
      </c>
      <c r="B19" s="482">
        <v>14</v>
      </c>
      <c r="C19" s="824">
        <v>0</v>
      </c>
      <c r="D19" s="824">
        <v>3891754.95</v>
      </c>
      <c r="E19" s="824">
        <f>C19-D19</f>
        <v>-3891754.95</v>
      </c>
      <c r="F19" s="825">
        <f>IF(D$19=0,"",E19/D19*100)</f>
        <v>-100</v>
      </c>
      <c r="G19" s="826" t="s">
        <v>926</v>
      </c>
      <c r="H19" s="827"/>
    </row>
    <row customHeight="1" ht="22.5">
      <c r="A20" s="807" t="s">
        <v>927</v>
      </c>
      <c r="B20" s="482">
        <v>15</v>
      </c>
      <c r="C20" s="824">
        <v>0</v>
      </c>
      <c r="D20" s="824">
        <v>0</v>
      </c>
      <c r="E20" s="824">
        <f>C20-D20</f>
        <v>0</v>
      </c>
      <c r="F20" s="825" t="str">
        <f>IF(D$20=0,"",E20/D20*100)</f>
        <v/>
      </c>
      <c r="G20" s="826" t="s">
        <v>22</v>
      </c>
      <c r="H20" s="827"/>
    </row>
    <row customHeight="1" ht="22.5">
      <c r="A21" s="807" t="s">
        <v>928</v>
      </c>
      <c r="B21" s="482">
        <v>16</v>
      </c>
      <c r="C21" s="824">
        <v>80667.43</v>
      </c>
      <c r="D21" s="824">
        <v>0</v>
      </c>
      <c r="E21" s="824">
        <f>C21-D21</f>
        <v>80667.43</v>
      </c>
      <c r="F21" s="825" t="str">
        <f>IF(D$21=0,"",E21/D21*100)</f>
        <v/>
      </c>
      <c r="G21" s="826" t="s">
        <v>22</v>
      </c>
      <c r="H21" s="827"/>
    </row>
    <row customHeight="1" ht="22.5">
      <c r="A22" s="807" t="s">
        <v>911</v>
      </c>
      <c r="B22" s="482">
        <v>17</v>
      </c>
      <c r="C22" s="824">
        <v>0</v>
      </c>
      <c r="D22" s="824">
        <v>0</v>
      </c>
      <c r="E22" s="824">
        <f>C22-D22</f>
        <v>0</v>
      </c>
      <c r="F22" s="825" t="str">
        <f>IF(D$22=0,"",E22/D22*100)</f>
        <v/>
      </c>
      <c r="G22" s="826" t="s">
        <v>22</v>
      </c>
      <c r="H22" s="827"/>
    </row>
    <row customHeight="1" ht="22.5">
      <c r="A23" s="807" t="s">
        <v>913</v>
      </c>
      <c r="B23" s="482">
        <v>18</v>
      </c>
      <c r="C23" s="824">
        <v>0</v>
      </c>
      <c r="D23" s="824">
        <v>0</v>
      </c>
      <c r="E23" s="824">
        <f>C23-D23</f>
        <v>0</v>
      </c>
      <c r="F23" s="825" t="str">
        <f>IF(D$23=0,"",E23/D23*100)</f>
        <v/>
      </c>
      <c r="G23" s="826" t="s">
        <v>22</v>
      </c>
      <c r="H23" s="827"/>
    </row>
    <row customHeight="1" ht="22.5">
      <c r="A24" s="807" t="s">
        <v>914</v>
      </c>
      <c r="B24" s="482">
        <v>19</v>
      </c>
      <c r="C24" s="824">
        <v>0</v>
      </c>
      <c r="D24" s="824">
        <v>0</v>
      </c>
      <c r="E24" s="824">
        <f>C24-D24</f>
        <v>0</v>
      </c>
      <c r="F24" s="825" t="str">
        <f>IF(D$24=0,"",E24/D24*100)</f>
        <v/>
      </c>
      <c r="G24" s="826" t="s">
        <v>22</v>
      </c>
      <c r="H24" s="827"/>
    </row>
    <row customHeight="1" ht="22.5">
      <c r="A25" s="822" t="s">
        <v>929</v>
      </c>
      <c r="B25" s="482">
        <v>20</v>
      </c>
      <c r="C25" s="135" t="s">
        <v>130</v>
      </c>
      <c r="D25" s="823" t="s">
        <v>130</v>
      </c>
      <c r="E25" s="823" t="s">
        <v>130</v>
      </c>
      <c r="F25" s="135" t="s">
        <v>130</v>
      </c>
      <c r="G25" s="159" t="s">
        <v>130</v>
      </c>
      <c r="H25" s="827"/>
    </row>
    <row customHeight="1" ht="22.5">
      <c r="A26" s="807" t="s">
        <v>930</v>
      </c>
      <c r="B26" s="482">
        <v>21</v>
      </c>
      <c r="C26" s="824">
        <v>273777.97</v>
      </c>
      <c r="D26" s="824">
        <v>287278.75</v>
      </c>
      <c r="E26" s="824">
        <f>C26-D26</f>
        <v>-13500.78</v>
      </c>
      <c r="F26" s="825">
        <f>IF(D$26=0,"",E26/D26*100)</f>
        <v>-4.69954008084483</v>
      </c>
      <c r="G26" s="826" t="s">
        <v>22</v>
      </c>
      <c r="H26" s="827"/>
    </row>
    <row customHeight="1" ht="22.5">
      <c r="A27" s="807" t="s">
        <v>931</v>
      </c>
      <c r="B27" s="482">
        <v>22</v>
      </c>
      <c r="C27" s="824">
        <v>0</v>
      </c>
      <c r="D27" s="824">
        <v>0</v>
      </c>
      <c r="E27" s="824">
        <f>C27-D27</f>
        <v>0</v>
      </c>
      <c r="F27" s="825" t="str">
        <f>IF(D$27=0,"",E27/D27*100)</f>
        <v/>
      </c>
      <c r="G27" s="826" t="s">
        <v>22</v>
      </c>
      <c r="H27" s="827"/>
    </row>
    <row customHeight="1" ht="22.5">
      <c r="A28" s="807" t="s">
        <v>932</v>
      </c>
      <c r="B28" s="482">
        <v>23</v>
      </c>
      <c r="C28" s="824">
        <v>0</v>
      </c>
      <c r="D28" s="824">
        <v>0</v>
      </c>
      <c r="E28" s="824">
        <f>C28-D28</f>
        <v>0</v>
      </c>
      <c r="F28" s="825" t="str">
        <f>IF(D$28=0,"",E28/D28*100)</f>
        <v/>
      </c>
      <c r="G28" s="826" t="s">
        <v>22</v>
      </c>
      <c r="H28" s="827"/>
    </row>
    <row customHeight="1" ht="22.5">
      <c r="A29" s="807" t="s">
        <v>933</v>
      </c>
      <c r="B29" s="482">
        <v>24</v>
      </c>
      <c r="C29" s="824">
        <v>1906000</v>
      </c>
      <c r="D29" s="824">
        <v>1906000</v>
      </c>
      <c r="E29" s="824">
        <f>C29-D29</f>
        <v>0</v>
      </c>
      <c r="F29" s="825">
        <f>IF(D$29=0,"",E29/D29*100)</f>
        <v>0</v>
      </c>
      <c r="G29" s="826" t="s">
        <v>22</v>
      </c>
      <c r="H29" s="827"/>
    </row>
    <row customHeight="1" ht="22.5">
      <c r="A30" s="807" t="s">
        <v>934</v>
      </c>
      <c r="B30" s="482">
        <v>25</v>
      </c>
      <c r="C30" s="824">
        <v>190031968.63</v>
      </c>
      <c r="D30" s="824">
        <v>0</v>
      </c>
      <c r="E30" s="824">
        <f>C30-D30</f>
        <v>190031968.63</v>
      </c>
      <c r="F30" s="825" t="str">
        <f>IF(D$30=0,"",E30/D30*100)</f>
        <v/>
      </c>
      <c r="G30" s="826" t="s">
        <v>22</v>
      </c>
      <c r="H30" s="827"/>
    </row>
    <row customHeight="1" ht="22.5">
      <c r="A31" s="828" t="s">
        <v>935</v>
      </c>
      <c r="B31" s="482">
        <v>26</v>
      </c>
      <c r="C31" s="824">
        <v>0</v>
      </c>
      <c r="D31" s="824">
        <v>0</v>
      </c>
      <c r="E31" s="824">
        <f>C31-D31</f>
        <v>0</v>
      </c>
      <c r="F31" s="825" t="str">
        <f>IF(D$31=0,"",E31/D31*100)</f>
        <v/>
      </c>
      <c r="G31" s="826" t="s">
        <v>22</v>
      </c>
      <c r="H31" s="827"/>
    </row>
    <row customHeight="1" ht="22.5">
      <c r="A32" s="828" t="s">
        <v>936</v>
      </c>
      <c r="B32" s="482">
        <v>27</v>
      </c>
      <c r="C32" s="824">
        <v>2530.06</v>
      </c>
      <c r="D32" s="824">
        <v>1949.72</v>
      </c>
      <c r="E32" s="824">
        <f>C32-D32</f>
        <v>580.34</v>
      </c>
      <c r="F32" s="825">
        <f>IF(D$32=0,"",E32/D32*100)</f>
        <v>29.7652996327678</v>
      </c>
      <c r="G32" s="826" t="s">
        <v>937</v>
      </c>
      <c r="H32" s="827"/>
    </row>
    <row customHeight="1" ht="22.5">
      <c r="A33" s="828" t="s">
        <v>938</v>
      </c>
      <c r="B33" s="482">
        <v>28</v>
      </c>
      <c r="C33" s="824">
        <v>157596.34</v>
      </c>
      <c r="D33" s="824">
        <v>134578.7</v>
      </c>
      <c r="E33" s="824">
        <f>C33-D33</f>
        <v>23017.64</v>
      </c>
      <c r="F33" s="825">
        <f>IF(D$33=0,"",E33/D33*100)</f>
        <v>17.1034792281394</v>
      </c>
      <c r="G33" s="826" t="s">
        <v>22</v>
      </c>
      <c r="H33" s="827"/>
    </row>
    <row customHeight="1" ht="22.5">
      <c r="A34" s="822" t="s">
        <v>939</v>
      </c>
      <c r="B34" s="482">
        <v>29</v>
      </c>
      <c r="C34" s="135" t="s">
        <v>130</v>
      </c>
      <c r="D34" s="823" t="s">
        <v>130</v>
      </c>
      <c r="E34" s="135" t="s">
        <v>130</v>
      </c>
      <c r="F34" s="135" t="s">
        <v>130</v>
      </c>
      <c r="G34" s="159" t="s">
        <v>130</v>
      </c>
      <c r="H34" s="827"/>
    </row>
    <row customHeight="1" ht="22.5">
      <c r="A35" s="807" t="s">
        <v>940</v>
      </c>
      <c r="B35" s="482">
        <v>30</v>
      </c>
      <c r="C35" s="829">
        <v>1</v>
      </c>
      <c r="D35" s="830">
        <v>1</v>
      </c>
      <c r="E35" s="830">
        <f>C35-D35</f>
        <v>0</v>
      </c>
      <c r="F35" s="825">
        <f>IF(D$35=0,"",E35/D35*100)</f>
        <v>0</v>
      </c>
      <c r="G35" s="826" t="s">
        <v>22</v>
      </c>
      <c r="H35" s="827"/>
    </row>
    <row customHeight="1" ht="22.5">
      <c r="A36" s="807" t="s">
        <v>941</v>
      </c>
      <c r="B36" s="482">
        <v>31</v>
      </c>
      <c r="C36" s="829">
        <v>1</v>
      </c>
      <c r="D36" s="830">
        <v>1</v>
      </c>
      <c r="E36" s="830">
        <f>C36-D36</f>
        <v>0</v>
      </c>
      <c r="F36" s="825">
        <f>IF(D$36=0,"",E36/D36*100)</f>
        <v>0</v>
      </c>
      <c r="G36" s="826" t="s">
        <v>22</v>
      </c>
      <c r="H36" s="827"/>
    </row>
    <row customHeight="1" ht="22.5">
      <c r="A37" s="807" t="s">
        <v>942</v>
      </c>
      <c r="B37" s="482">
        <v>32</v>
      </c>
      <c r="C37" s="829">
        <v>45</v>
      </c>
      <c r="D37" s="830">
        <v>42</v>
      </c>
      <c r="E37" s="830">
        <f>C37-D37</f>
        <v>3</v>
      </c>
      <c r="F37" s="825">
        <f>IF(D$37=0,"",E37/D37*100)</f>
        <v>7.14285714285714</v>
      </c>
      <c r="G37" s="826" t="s">
        <v>943</v>
      </c>
      <c r="H37" s="827"/>
    </row>
    <row customHeight="1" ht="22.5">
      <c r="A38" s="807" t="s">
        <v>944</v>
      </c>
      <c r="B38" s="482">
        <v>33</v>
      </c>
      <c r="C38" s="829">
        <v>45</v>
      </c>
      <c r="D38" s="830">
        <v>42</v>
      </c>
      <c r="E38" s="830">
        <f>C38-D38</f>
        <v>3</v>
      </c>
      <c r="F38" s="825">
        <f>IF(D$38=0,"",E38/D38*100)</f>
        <v>7.14285714285714</v>
      </c>
      <c r="G38" s="826" t="s">
        <v>943</v>
      </c>
      <c r="H38" s="827"/>
    </row>
    <row customHeight="1" ht="22.5">
      <c r="A39" s="807" t="s">
        <v>945</v>
      </c>
      <c r="B39" s="482">
        <v>34</v>
      </c>
      <c r="C39" s="829">
        <v>0</v>
      </c>
      <c r="D39" s="830">
        <v>0</v>
      </c>
      <c r="E39" s="830">
        <f>C39-D39</f>
        <v>0</v>
      </c>
      <c r="F39" s="825" t="str">
        <f>IF(D$39=0,"",E39/D39*100)</f>
        <v/>
      </c>
      <c r="G39" s="826" t="s">
        <v>22</v>
      </c>
      <c r="H39" s="95"/>
    </row>
    <row customHeight="1" ht="22.5">
      <c r="A40" s="807" t="s">
        <v>946</v>
      </c>
      <c r="B40" s="482">
        <v>35</v>
      </c>
      <c r="C40" s="829">
        <v>0</v>
      </c>
      <c r="D40" s="830">
        <v>0</v>
      </c>
      <c r="E40" s="830">
        <f>C40-D40</f>
        <v>0</v>
      </c>
      <c r="F40" s="825" t="str">
        <f>IF(D$40=0,"",E40/D40*100)</f>
        <v/>
      </c>
      <c r="G40" s="826" t="s">
        <v>22</v>
      </c>
      <c r="H40" s="831"/>
    </row>
    <row customHeight="1" ht="22.5">
      <c r="A41" s="807" t="s">
        <v>947</v>
      </c>
      <c r="B41" s="482">
        <v>36</v>
      </c>
      <c r="C41" s="829">
        <v>45</v>
      </c>
      <c r="D41" s="830">
        <v>42</v>
      </c>
      <c r="E41" s="830">
        <f>C41-D41</f>
        <v>3</v>
      </c>
      <c r="F41" s="825">
        <f>IF(D$41=0,"",E41/D41*100)</f>
        <v>7.14285714285714</v>
      </c>
      <c r="G41" s="826" t="s">
        <v>943</v>
      </c>
      <c r="H41" s="831"/>
    </row>
    <row customHeight="1" ht="22.5">
      <c r="A42" s="807" t="s">
        <v>948</v>
      </c>
      <c r="B42" s="482">
        <v>37</v>
      </c>
      <c r="C42" s="829">
        <v>0</v>
      </c>
      <c r="D42" s="830">
        <v>0</v>
      </c>
      <c r="E42" s="830">
        <f>C42-D42</f>
        <v>0</v>
      </c>
      <c r="F42" s="825" t="str">
        <f>IF(D$42=0,"",E42/D42*100)</f>
        <v/>
      </c>
      <c r="G42" s="826" t="s">
        <v>22</v>
      </c>
      <c r="H42" s="95"/>
    </row>
    <row customHeight="1" ht="22.5">
      <c r="A43" s="807" t="s">
        <v>949</v>
      </c>
      <c r="B43" s="482">
        <v>38</v>
      </c>
      <c r="C43" s="829">
        <v>0</v>
      </c>
      <c r="D43" s="830">
        <v>0</v>
      </c>
      <c r="E43" s="830">
        <f>C43-D43</f>
        <v>0</v>
      </c>
      <c r="F43" s="825" t="str">
        <f>IF(D$43=0,"",E43/D43*100)</f>
        <v/>
      </c>
      <c r="G43" s="826" t="s">
        <v>22</v>
      </c>
      <c r="H43" s="95"/>
    </row>
    <row customHeight="1" ht="22.5">
      <c r="A44" s="807" t="s">
        <v>950</v>
      </c>
      <c r="B44" s="482">
        <v>39</v>
      </c>
      <c r="C44" s="829">
        <v>0</v>
      </c>
      <c r="D44" s="830">
        <v>0</v>
      </c>
      <c r="E44" s="830">
        <f>C44-D44</f>
        <v>0</v>
      </c>
      <c r="F44" s="825" t="str">
        <f>IF(D$44=0,"",E44/D44*100)</f>
        <v/>
      </c>
      <c r="G44" s="826" t="s">
        <v>22</v>
      </c>
      <c r="H44" s="95"/>
    </row>
    <row customHeight="1" ht="22.5">
      <c r="A45" s="807" t="s">
        <v>951</v>
      </c>
      <c r="B45" s="482">
        <v>40</v>
      </c>
      <c r="C45" s="829">
        <v>0</v>
      </c>
      <c r="D45" s="830">
        <v>0</v>
      </c>
      <c r="E45" s="830">
        <f>C45-D45</f>
        <v>0</v>
      </c>
      <c r="F45" s="825" t="str">
        <f>IF(D$45=0,"",E45/D45*100)</f>
        <v/>
      </c>
      <c r="G45" s="826" t="s">
        <v>22</v>
      </c>
      <c r="H45" s="95"/>
    </row>
    <row customHeight="1" ht="22.5">
      <c r="A46" s="822" t="s">
        <v>952</v>
      </c>
      <c r="B46" s="482">
        <v>41</v>
      </c>
      <c r="C46" s="135" t="s">
        <v>130</v>
      </c>
      <c r="D46" s="823" t="s">
        <v>130</v>
      </c>
      <c r="E46" s="135" t="s">
        <v>130</v>
      </c>
      <c r="F46" s="135" t="s">
        <v>130</v>
      </c>
      <c r="G46" s="159" t="s">
        <v>130</v>
      </c>
      <c r="H46" s="95"/>
    </row>
    <row customHeight="1" ht="22.5">
      <c r="A47" s="807" t="s">
        <v>953</v>
      </c>
      <c r="B47" s="482">
        <v>42</v>
      </c>
      <c r="C47" s="135" t="s">
        <v>130</v>
      </c>
      <c r="D47" s="823" t="s">
        <v>130</v>
      </c>
      <c r="E47" s="135" t="s">
        <v>130</v>
      </c>
      <c r="F47" s="135" t="s">
        <v>130</v>
      </c>
      <c r="G47" s="159" t="s">
        <v>130</v>
      </c>
      <c r="H47" s="95"/>
    </row>
    <row customHeight="1" ht="22.5">
      <c r="A48" s="807" t="s">
        <v>954</v>
      </c>
      <c r="B48" s="482">
        <v>43</v>
      </c>
      <c r="C48" s="824">
        <v>0</v>
      </c>
      <c r="D48" s="824">
        <v>0</v>
      </c>
      <c r="E48" s="824">
        <f>C48-D48</f>
        <v>0</v>
      </c>
      <c r="F48" s="825" t="str">
        <f>IF(D$48=0,"",E48/D48*100)</f>
        <v/>
      </c>
      <c r="G48" s="826" t="s">
        <v>22</v>
      </c>
      <c r="H48" s="95"/>
    </row>
    <row customHeight="1" ht="22.5">
      <c r="A49" s="807" t="s">
        <v>955</v>
      </c>
      <c r="B49" s="482">
        <v>44</v>
      </c>
      <c r="C49" s="824">
        <v>3</v>
      </c>
      <c r="D49" s="824">
        <v>3</v>
      </c>
      <c r="E49" s="824">
        <f>C49-D49</f>
        <v>0</v>
      </c>
      <c r="F49" s="825">
        <f>IF(D$49=0,"",E49/D49*100)</f>
        <v>0</v>
      </c>
      <c r="G49" s="826" t="s">
        <v>22</v>
      </c>
      <c r="H49" s="95"/>
    </row>
    <row customHeight="1" ht="22.5">
      <c r="A50" s="807" t="s">
        <v>956</v>
      </c>
      <c r="B50" s="482">
        <v>45</v>
      </c>
      <c r="C50" s="824">
        <v>10340</v>
      </c>
      <c r="D50" s="824">
        <v>11431</v>
      </c>
      <c r="E50" s="824">
        <f>C50-D50</f>
        <v>-1091</v>
      </c>
      <c r="F50" s="825">
        <f>IF(D$50=0,"",E50/D50*100)</f>
        <v>-9.54422185285627</v>
      </c>
      <c r="G50" s="826" t="s">
        <v>22</v>
      </c>
      <c r="H50" s="95"/>
    </row>
    <row customHeight="1" ht="22.5">
      <c r="A51" s="807" t="s">
        <v>957</v>
      </c>
      <c r="B51" s="482">
        <v>46</v>
      </c>
      <c r="C51" s="824">
        <v>0</v>
      </c>
      <c r="D51" s="824">
        <v>0</v>
      </c>
      <c r="E51" s="824">
        <f>C51-D51</f>
        <v>0</v>
      </c>
      <c r="F51" s="825" t="str">
        <f>IF(D$51=0,"",E51/D51*100)</f>
        <v/>
      </c>
      <c r="G51" s="826" t="s">
        <v>22</v>
      </c>
      <c r="H51" s="832"/>
    </row>
    <row customHeight="1" ht="22.5">
      <c r="A52" s="807" t="s">
        <v>958</v>
      </c>
      <c r="B52" s="482">
        <v>47</v>
      </c>
      <c r="C52" s="824">
        <v>0</v>
      </c>
      <c r="D52" s="824">
        <v>0</v>
      </c>
      <c r="E52" s="824">
        <f>C52-D52</f>
        <v>0</v>
      </c>
      <c r="F52" s="825" t="str">
        <f>IF(D$52=0,"",E52/D52*100)</f>
        <v/>
      </c>
      <c r="G52" s="826" t="s">
        <v>22</v>
      </c>
      <c r="H52" s="832"/>
    </row>
    <row customHeight="1" ht="22.5">
      <c r="A53" s="807" t="s">
        <v>959</v>
      </c>
      <c r="B53" s="482">
        <v>48</v>
      </c>
      <c r="C53" s="824">
        <v>0</v>
      </c>
      <c r="D53" s="824">
        <v>0</v>
      </c>
      <c r="E53" s="824">
        <f>C53-D53</f>
        <v>0</v>
      </c>
      <c r="F53" s="825" t="str">
        <f>IF(D$53=0,"",E53/D53*100)</f>
        <v/>
      </c>
      <c r="G53" s="826" t="s">
        <v>22</v>
      </c>
      <c r="H53" s="833"/>
    </row>
    <row customHeight="1" ht="22.5">
      <c r="A54" s="807" t="s">
        <v>960</v>
      </c>
      <c r="B54" s="482">
        <v>49</v>
      </c>
      <c r="C54" s="824">
        <v>0</v>
      </c>
      <c r="D54" s="824">
        <v>0</v>
      </c>
      <c r="E54" s="824">
        <f>C54-D54</f>
        <v>0</v>
      </c>
      <c r="F54" s="825" t="str">
        <f>IF(D$54=0,"",E54/D54*100)</f>
        <v/>
      </c>
      <c r="G54" s="826" t="s">
        <v>22</v>
      </c>
      <c r="H54" s="833"/>
    </row>
    <row customHeight="1" ht="22.5">
      <c r="A55" s="807" t="s">
        <v>961</v>
      </c>
      <c r="B55" s="482">
        <v>50</v>
      </c>
      <c r="C55" s="824">
        <v>10340</v>
      </c>
      <c r="D55" s="824">
        <v>11431</v>
      </c>
      <c r="E55" s="824">
        <f>C55-D55</f>
        <v>-1091</v>
      </c>
      <c r="F55" s="825">
        <f>IF(D$55=0,"",E55/D55*100)</f>
        <v>-9.54422185285627</v>
      </c>
      <c r="G55" s="826" t="s">
        <v>22</v>
      </c>
      <c r="H55" s="95"/>
    </row>
    <row customHeight="1" ht="22.5">
      <c r="A56" s="807" t="s">
        <v>962</v>
      </c>
      <c r="B56" s="482">
        <v>51</v>
      </c>
      <c r="C56" s="824">
        <v>8192</v>
      </c>
      <c r="D56" s="824">
        <v>0</v>
      </c>
      <c r="E56" s="824">
        <f>C56-D56</f>
        <v>8192</v>
      </c>
      <c r="F56" s="825" t="str">
        <f>IF(D$56=0,"",E56/D56*100)</f>
        <v/>
      </c>
      <c r="G56" s="826" t="s">
        <v>22</v>
      </c>
      <c r="H56" s="95"/>
    </row>
    <row customHeight="1" ht="22.5">
      <c r="A57" s="807" t="s">
        <v>963</v>
      </c>
      <c r="B57" s="482">
        <v>52</v>
      </c>
      <c r="C57" s="824">
        <v>9932</v>
      </c>
      <c r="D57" s="824">
        <v>0</v>
      </c>
      <c r="E57" s="824">
        <f>C57-D57</f>
        <v>9932</v>
      </c>
      <c r="F57" s="825" t="str">
        <f>IF(D$57=0,"",E57/D57*100)</f>
        <v/>
      </c>
      <c r="G57" s="826" t="s">
        <v>22</v>
      </c>
      <c r="H57" s="95"/>
    </row>
    <row customHeight="1" ht="22.5">
      <c r="A58" s="807" t="s">
        <v>964</v>
      </c>
      <c r="B58" s="482">
        <v>53</v>
      </c>
      <c r="C58" s="824">
        <v>0</v>
      </c>
      <c r="D58" s="824">
        <v>0</v>
      </c>
      <c r="E58" s="824">
        <f>C58-D58</f>
        <v>0</v>
      </c>
      <c r="F58" s="825" t="str">
        <f>IF(D$58=0,"",E58/D58*100)</f>
        <v/>
      </c>
      <c r="G58" s="826" t="s">
        <v>22</v>
      </c>
      <c r="H58" s="95"/>
    </row>
    <row customHeight="1" ht="22.5">
      <c r="A59" s="807" t="s">
        <v>965</v>
      </c>
      <c r="B59" s="482">
        <v>54</v>
      </c>
      <c r="C59" s="135" t="s">
        <v>130</v>
      </c>
      <c r="D59" s="823" t="s">
        <v>130</v>
      </c>
      <c r="E59" s="135" t="s">
        <v>130</v>
      </c>
      <c r="F59" s="135" t="s">
        <v>130</v>
      </c>
      <c r="G59" s="159" t="s">
        <v>130</v>
      </c>
      <c r="H59" s="95"/>
    </row>
    <row customHeight="1" ht="22.5">
      <c r="A60" s="807" t="s">
        <v>966</v>
      </c>
      <c r="B60" s="482">
        <v>55</v>
      </c>
      <c r="C60" s="824">
        <v>25118934.71</v>
      </c>
      <c r="D60" s="824">
        <v>15074200</v>
      </c>
      <c r="E60" s="824">
        <f>C60-D60</f>
        <v>10044734.71</v>
      </c>
      <c r="F60" s="825">
        <f>IF(D$60=0,"",E60/D60*100)</f>
        <v>66.6352755701795</v>
      </c>
      <c r="G60" s="826" t="s">
        <v>967</v>
      </c>
      <c r="H60" s="95"/>
    </row>
    <row customHeight="1" ht="22.5">
      <c r="A61" s="807" t="s">
        <v>968</v>
      </c>
      <c r="B61" s="482">
        <v>56</v>
      </c>
      <c r="C61" s="824">
        <v>25118934.71</v>
      </c>
      <c r="D61" s="824">
        <v>15074200</v>
      </c>
      <c r="E61" s="824">
        <f>C61-D61</f>
        <v>10044734.71</v>
      </c>
      <c r="F61" s="825">
        <f>IF(D$61=0,"",E61/D61*100)</f>
        <v>66.6352755701795</v>
      </c>
      <c r="G61" s="826" t="s">
        <v>967</v>
      </c>
      <c r="H61" s="95"/>
    </row>
    <row customHeight="1" ht="22.5">
      <c r="A62" s="807" t="s">
        <v>969</v>
      </c>
      <c r="B62" s="482">
        <v>57</v>
      </c>
      <c r="C62" s="824">
        <v>0</v>
      </c>
      <c r="D62" s="824">
        <v>0</v>
      </c>
      <c r="E62" s="824">
        <f>C62-D62</f>
        <v>0</v>
      </c>
      <c r="F62" s="825" t="str">
        <f>IF(D$62=0,"",E62/D62*100)</f>
        <v/>
      </c>
      <c r="G62" s="826" t="s">
        <v>22</v>
      </c>
      <c r="H62" s="95"/>
    </row>
    <row customHeight="1" ht="22.5">
      <c r="A63" s="807" t="s">
        <v>970</v>
      </c>
      <c r="B63" s="482">
        <v>58</v>
      </c>
      <c r="C63" s="135" t="s">
        <v>130</v>
      </c>
      <c r="D63" s="823" t="s">
        <v>130</v>
      </c>
      <c r="E63" s="135" t="s">
        <v>130</v>
      </c>
      <c r="F63" s="135" t="s">
        <v>130</v>
      </c>
      <c r="G63" s="159" t="s">
        <v>130</v>
      </c>
      <c r="H63" s="95"/>
    </row>
    <row customHeight="1" ht="22.5">
      <c r="A64" s="807" t="s">
        <v>966</v>
      </c>
      <c r="B64" s="482">
        <v>59</v>
      </c>
      <c r="C64" s="824">
        <v>92482060.7</v>
      </c>
      <c r="D64" s="824">
        <v>172099209.35</v>
      </c>
      <c r="E64" s="824">
        <f>C64-D64</f>
        <v>-79617148.65</v>
      </c>
      <c r="F64" s="825">
        <f>IF(D$64=0,"",E64/D64*100)</f>
        <v>-46.2623558531764</v>
      </c>
      <c r="G64" s="826" t="s">
        <v>910</v>
      </c>
      <c r="H64" s="95"/>
    </row>
    <row customHeight="1" ht="22.5">
      <c r="A65" s="807" t="s">
        <v>968</v>
      </c>
      <c r="B65" s="482">
        <v>60</v>
      </c>
      <c r="C65" s="824">
        <v>92532354.63</v>
      </c>
      <c r="D65" s="824">
        <v>172099209.35</v>
      </c>
      <c r="E65" s="824">
        <f>C65-D65</f>
        <v>-79566854.72</v>
      </c>
      <c r="F65" s="825">
        <f>IF(D$65=0,"",E65/D65*100)</f>
        <v>-46.2331320524454</v>
      </c>
      <c r="G65" s="826" t="s">
        <v>910</v>
      </c>
      <c r="H65" s="95"/>
    </row>
    <row customHeight="1" ht="22.5">
      <c r="A66" s="812" t="s">
        <v>969</v>
      </c>
      <c r="B66" s="510">
        <v>61</v>
      </c>
      <c r="C66" s="797">
        <v>0</v>
      </c>
      <c r="D66" s="797">
        <v>0</v>
      </c>
      <c r="E66" s="797">
        <f>C66-D66</f>
        <v>0</v>
      </c>
      <c r="F66" s="834" t="str">
        <f>IF(D$66=0,"",E66/D66*100)</f>
        <v/>
      </c>
      <c r="G66" s="802" t="s">
        <v>22</v>
      </c>
      <c r="H66" s="95"/>
    </row>
    <row customHeight="1" ht="18">
      <c r="A67" s="95" t="s">
        <v>971</v>
      </c>
      <c r="B67" s="95"/>
      <c r="C67" s="95"/>
      <c r="D67" s="95"/>
      <c r="E67" s="95"/>
      <c r="F67" s="95"/>
      <c r="G67" s="835"/>
    </row>
    <row customHeight="1" ht="18">
      <c r="A68" s="95" t="s">
        <v>972</v>
      </c>
      <c r="B68" s="95"/>
      <c r="C68" s="95"/>
      <c r="D68" s="95"/>
      <c r="E68" s="95"/>
      <c r="F68" s="95"/>
      <c r="G68" s="835"/>
    </row>
    <row customHeight="1" ht="18">
      <c r="A69" s="95" t="s">
        <v>973</v>
      </c>
      <c r="B69" s="95"/>
      <c r="C69" s="95"/>
      <c r="D69" s="95"/>
      <c r="E69" s="95"/>
      <c r="F69" s="95"/>
      <c r="G69" s="835"/>
    </row>
    <row customHeight="1" ht="18">
      <c r="A70" s="95" t="s">
        <v>974</v>
      </c>
      <c r="B70" s="95"/>
      <c r="C70" s="95"/>
      <c r="D70" s="95"/>
      <c r="E70" s="95"/>
      <c r="F70" s="95"/>
      <c r="G70" s="835"/>
    </row>
    <row customHeight="1" ht="18">
      <c r="A71" s="95" t="s">
        <v>975</v>
      </c>
      <c r="B71" s="95"/>
      <c r="C71" s="95"/>
      <c r="D71" s="95"/>
      <c r="E71" s="95"/>
      <c r="F71" s="95"/>
      <c r="G71" s="835"/>
    </row>
    <row customHeight="1" ht="15">
      <c r="A72" s="95" t="s">
        <v>976</v>
      </c>
      <c r="B72" s="95"/>
      <c r="C72" s="95"/>
      <c r="D72" s="95"/>
      <c r="E72" s="95"/>
      <c r="F72" s="95"/>
      <c r="G72" s="835"/>
    </row>
  </sheetData>
  <mergeCells count="8">
    <mergeCell ref="A1:G1"/>
    <mergeCell ref="A2:G2"/>
    <mergeCell ref="B4:B5"/>
    <mergeCell ref="A67:G67"/>
    <mergeCell ref="A68:G68"/>
    <mergeCell ref="A69:G69"/>
    <mergeCell ref="A70:G70"/>
    <mergeCell ref="A72:G72"/>
  </mergeCells>
  <pageSetup paperSize="8" firstPageNumber="1" pageOrder="downThenOver" orientation="landscape" blackAndWhite="1" useFirstPageNumber="1"/>
  <headerFooter>
    <oddHeader>&amp;L&amp;C&amp;R</oddHeader>
    <oddFooter>&amp;L&amp;C&amp;R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F20713-1F15-FBC8-7BAF-2699E8F53EC4}" mc:Ignorable="x14ac xr xr2 xr3">
  <dimension ref="A1:T200"/>
  <sheetViews>
    <sheetView topLeftCell="A1" showGridLines="0" zoomScale="90" workbookViewId="0">
      <selection activeCell="A1" sqref="A1"/>
    </sheetView>
  </sheetViews>
  <sheetFormatPr defaultColWidth="7.75390625" customHeight="1" defaultRowHeight="15"/>
  <cols>
    <col min="1" max="1" width="29.625" customWidth="1"/>
    <col min="2" max="2" width="3.50390625" customWidth="1"/>
    <col min="3" max="3" style="841" width="18.75390625" customWidth="1"/>
    <col min="4" max="4" width="63.75390625" customWidth="1"/>
    <col min="12" max="12" width="7.625" customWidth="1"/>
  </cols>
  <sheetData>
    <row customHeight="1" ht="18">
      <c r="A1" s="95" t="s">
        <v>977</v>
      </c>
      <c r="B1" s="789"/>
      <c r="C1" s="837"/>
      <c r="D1" s="789"/>
    </row>
    <row customHeight="1" ht="21">
      <c r="A2" s="94" t="s">
        <v>978</v>
      </c>
      <c r="B2" s="94"/>
      <c r="C2" s="94"/>
      <c r="D2" s="94"/>
    </row>
    <row customHeight="1" ht="18">
      <c r="A3" s="95" t="s">
        <v>68</v>
      </c>
      <c r="B3" s="838"/>
      <c r="C3" s="351"/>
      <c r="D3" s="82" t="s">
        <v>69</v>
      </c>
    </row>
    <row customHeight="1" ht="22.5">
      <c r="A4" s="790" t="s">
        <v>691</v>
      </c>
      <c r="B4" s="791" t="s">
        <v>73</v>
      </c>
      <c r="C4" s="791" t="s">
        <v>761</v>
      </c>
      <c r="D4" s="792" t="s">
        <v>874</v>
      </c>
    </row>
    <row customHeight="1" ht="22.5">
      <c r="A5" s="794" t="s">
        <v>696</v>
      </c>
      <c r="B5" s="482"/>
      <c r="C5" s="482">
        <v>1</v>
      </c>
      <c r="D5" s="821">
        <v>2</v>
      </c>
    </row>
    <row customHeight="1" ht="22.5">
      <c r="A6" s="828" t="s">
        <v>979</v>
      </c>
      <c r="B6" s="482">
        <v>1</v>
      </c>
      <c r="C6" s="824">
        <f>C7+C10+C11+C12+C13+C14+C15</f>
        <v>173136.68</v>
      </c>
      <c r="D6" s="88">
        <v>0</v>
      </c>
    </row>
    <row customHeight="1" ht="22.5">
      <c r="A7" s="828" t="s">
        <v>980</v>
      </c>
      <c r="B7" s="482">
        <v>2</v>
      </c>
      <c r="C7" s="839">
        <v>171198.3</v>
      </c>
      <c r="D7" s="88">
        <v>0</v>
      </c>
      <c r="L7" s="789"/>
      <c r="M7" s="803"/>
    </row>
    <row customHeight="1" ht="22.5">
      <c r="A8" s="828" t="s">
        <v>981</v>
      </c>
      <c r="B8" s="482">
        <v>3</v>
      </c>
      <c r="C8" s="839">
        <v>171198.3</v>
      </c>
      <c r="D8" s="826" t="s">
        <v>982</v>
      </c>
      <c r="L8" s="789"/>
      <c r="M8" s="803"/>
    </row>
    <row customHeight="1" ht="22.5">
      <c r="A9" s="828" t="s">
        <v>983</v>
      </c>
      <c r="B9" s="482">
        <v>4</v>
      </c>
      <c r="C9" s="839">
        <v>0</v>
      </c>
      <c r="D9" s="826" t="s">
        <v>22</v>
      </c>
      <c r="L9" s="789"/>
      <c r="M9" s="803"/>
    </row>
    <row customHeight="1" ht="22.5">
      <c r="A10" s="828" t="s">
        <v>984</v>
      </c>
      <c r="B10" s="482">
        <v>5</v>
      </c>
      <c r="C10" s="839">
        <v>0</v>
      </c>
      <c r="D10" s="159" t="s">
        <v>22</v>
      </c>
      <c r="L10" s="789"/>
      <c r="M10" s="803"/>
    </row>
    <row customHeight="1" ht="22.5">
      <c r="A11" s="828" t="s">
        <v>985</v>
      </c>
      <c r="B11" s="482">
        <v>6</v>
      </c>
      <c r="C11" s="839">
        <v>0</v>
      </c>
      <c r="D11" s="159" t="s">
        <v>22</v>
      </c>
      <c r="L11" s="789"/>
      <c r="M11" s="803"/>
    </row>
    <row customHeight="1" ht="22.5">
      <c r="A12" s="828" t="s">
        <v>986</v>
      </c>
      <c r="B12" s="482">
        <v>7</v>
      </c>
      <c r="C12" s="839">
        <v>0</v>
      </c>
      <c r="D12" s="159" t="s">
        <v>22</v>
      </c>
      <c r="L12" s="789"/>
      <c r="M12" s="803"/>
    </row>
    <row customHeight="1" ht="22.5">
      <c r="A13" s="828" t="s">
        <v>987</v>
      </c>
      <c r="B13" s="482">
        <v>8</v>
      </c>
      <c r="C13" s="839">
        <v>0</v>
      </c>
      <c r="D13" s="159" t="s">
        <v>22</v>
      </c>
      <c r="L13" s="789"/>
      <c r="M13" s="803"/>
    </row>
    <row customHeight="1" ht="22.5">
      <c r="A14" s="828" t="s">
        <v>988</v>
      </c>
      <c r="B14" s="482">
        <v>9</v>
      </c>
      <c r="C14" s="839">
        <v>0</v>
      </c>
      <c r="D14" s="159" t="s">
        <v>22</v>
      </c>
      <c r="L14" s="789"/>
      <c r="M14" s="803"/>
    </row>
    <row customHeight="1" ht="22.5">
      <c r="A15" s="840" t="s">
        <v>989</v>
      </c>
      <c r="B15" s="510">
        <v>10</v>
      </c>
      <c r="C15" s="801">
        <v>1938.38</v>
      </c>
      <c r="D15" s="802" t="s">
        <v>990</v>
      </c>
      <c r="L15" s="789"/>
      <c r="M15" s="803"/>
    </row>
    <row customHeight="1" ht="15">
      <c r="A16" s="95" t="s">
        <v>991</v>
      </c>
      <c r="B16" s="95"/>
      <c r="C16" s="170"/>
      <c r="D16" s="95"/>
      <c r="E16" s="95"/>
      <c r="F16" s="95"/>
      <c r="G16" s="95"/>
    </row>
    <row customHeight="1" ht="15">
      <c r="A17" s="95" t="s">
        <v>992</v>
      </c>
      <c r="B17" s="95"/>
      <c r="C17" s="170"/>
      <c r="D17" s="95"/>
      <c r="E17" s="95"/>
      <c r="F17" s="95"/>
      <c r="G17" s="95"/>
    </row>
    <row customHeight="1" ht="15">
      <c r="A18" s="95" t="s">
        <v>993</v>
      </c>
      <c r="B18" s="95"/>
      <c r="C18" s="170"/>
      <c r="D18" s="95"/>
      <c r="E18" s="789"/>
      <c r="F18" s="789"/>
      <c r="G18" s="789"/>
    </row>
    <row customHeight="1" ht="15">
      <c r="A19" s="95" t="s">
        <v>994</v>
      </c>
      <c r="B19" s="95"/>
      <c r="C19" s="170"/>
      <c r="D19" s="95"/>
      <c r="E19" s="789"/>
      <c r="F19" s="789"/>
      <c r="G19" s="789"/>
    </row>
    <row customHeight="1" ht="15">
      <c r="A20" s="95" t="s">
        <v>995</v>
      </c>
      <c r="B20" s="95"/>
      <c r="C20" s="170"/>
      <c r="D20" s="95"/>
      <c r="E20" s="95"/>
      <c r="F20" s="95"/>
      <c r="G20" s="95"/>
    </row>
  </sheetData>
  <mergeCells count="7">
    <mergeCell ref="A2:D2"/>
    <mergeCell ref="B4:B5"/>
    <mergeCell ref="A16:D16"/>
    <mergeCell ref="A17:D17"/>
    <mergeCell ref="A18:D18"/>
    <mergeCell ref="A19:D19"/>
    <mergeCell ref="A20:G20"/>
  </mergeCells>
  <pageSetup paperSize="8" firstPageNumber="1" pageOrder="downThenOver" orientation="landscape" blackAndWhite="1" useFirstPageNumber="1"/>
  <headerFooter>
    <oddHeader>&amp;L&amp;C&amp;R</oddHeader>
    <oddFooter>&amp;L&amp;C&amp;R</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A7474-56E8-C52D-6DD4-A44B2C921EE8}" mc:Ignorable="x14ac xr xr2 xr3">
  <dimension ref="A1:R200"/>
  <sheetViews>
    <sheetView topLeftCell="A1" showGridLines="0" zoomScale="85" workbookViewId="0">
      <selection activeCell="A1" sqref="A1:H1"/>
    </sheetView>
  </sheetViews>
  <sheetFormatPr defaultColWidth="7.75390625" customHeight="1" defaultRowHeight="15"/>
  <cols>
    <col min="1" max="1" width="27.50390625" customWidth="1"/>
    <col min="2" max="2" width="3.50390625" customWidth="1"/>
    <col min="3" max="4" width="18.75390625" customWidth="1"/>
    <col min="5" max="5" width="48.75390625" customWidth="1"/>
    <col min="6" max="6" width="3.50390625" customWidth="1"/>
    <col min="7" max="7" width="15.00390625" customWidth="1"/>
    <col min="8" max="8" width="18.75390625" customWidth="1"/>
    <col min="9" max="9" width="15.75390625" customWidth="1"/>
  </cols>
  <sheetData>
    <row customHeight="1" ht="18">
      <c r="A1" s="805" t="s">
        <v>996</v>
      </c>
      <c r="B1" s="805"/>
      <c r="C1" s="805"/>
      <c r="D1" s="805"/>
      <c r="E1" s="805"/>
      <c r="F1" s="805"/>
      <c r="G1" s="805"/>
      <c r="H1" s="805"/>
    </row>
    <row s="806" customFormat="1" customHeight="1" ht="21">
      <c r="A2" s="94" t="s">
        <v>997</v>
      </c>
      <c r="B2" s="94"/>
      <c r="C2" s="94"/>
      <c r="D2" s="94"/>
      <c r="E2" s="94"/>
      <c r="F2" s="94"/>
      <c r="G2" s="94"/>
      <c r="H2" s="94"/>
    </row>
    <row customHeight="1" ht="18">
      <c r="A3" s="95" t="s">
        <v>68</v>
      </c>
      <c r="B3" s="95"/>
      <c r="C3" s="95"/>
      <c r="D3" s="95"/>
      <c r="E3" s="95"/>
      <c r="F3" s="95"/>
      <c r="G3" s="95"/>
      <c r="H3" s="82" t="s">
        <v>69</v>
      </c>
    </row>
    <row customHeight="1" ht="22.5">
      <c r="A4" s="790" t="s">
        <v>72</v>
      </c>
      <c r="B4" s="791" t="s">
        <v>73</v>
      </c>
      <c r="C4" s="791" t="s">
        <v>998</v>
      </c>
      <c r="D4" s="791" t="s">
        <v>999</v>
      </c>
      <c r="E4" s="791" t="s">
        <v>72</v>
      </c>
      <c r="F4" s="791" t="s">
        <v>73</v>
      </c>
      <c r="G4" s="791" t="s">
        <v>998</v>
      </c>
      <c r="H4" s="792" t="s">
        <v>999</v>
      </c>
      <c r="I4" s="842"/>
    </row>
    <row customHeight="1" ht="22.5">
      <c r="A5" s="794" t="s">
        <v>79</v>
      </c>
      <c r="B5" s="482"/>
      <c r="C5" s="482">
        <v>1</v>
      </c>
      <c r="D5" s="482">
        <v>2</v>
      </c>
      <c r="E5" s="482" t="s">
        <v>79</v>
      </c>
      <c r="F5" s="482"/>
      <c r="G5" s="482">
        <v>3</v>
      </c>
      <c r="H5" s="793">
        <v>4</v>
      </c>
      <c r="I5" s="842"/>
    </row>
    <row customHeight="1" ht="22.5">
      <c r="A6" s="843" t="s">
        <v>1000</v>
      </c>
      <c r="B6" s="482">
        <v>1</v>
      </c>
      <c r="C6" s="824">
        <f>C7+C8+C9+C10+C11+C12</f>
        <v>0</v>
      </c>
      <c r="D6" s="824">
        <f>D7+D8+D9+D10+D11+D12</f>
        <v>0</v>
      </c>
      <c r="E6" s="844" t="s">
        <v>1001</v>
      </c>
      <c r="F6" s="482">
        <v>14</v>
      </c>
      <c r="G6" s="824">
        <f>G7+G9+G11+G17</f>
        <v>0</v>
      </c>
      <c r="H6" s="845">
        <f>H7+H9+H11+H17</f>
        <v>0</v>
      </c>
      <c r="I6" s="842"/>
      <c r="J6" s="842"/>
    </row>
    <row customHeight="1" ht="22.5">
      <c r="A7" s="828" t="s">
        <v>1002</v>
      </c>
      <c r="B7" s="482">
        <v>2</v>
      </c>
      <c r="C7" s="846">
        <v>0</v>
      </c>
      <c r="D7" s="846">
        <v>0</v>
      </c>
      <c r="E7" s="847" t="s">
        <v>1003</v>
      </c>
      <c r="F7" s="482">
        <v>15</v>
      </c>
      <c r="G7" s="846">
        <v>0</v>
      </c>
      <c r="H7" s="848">
        <v>0</v>
      </c>
      <c r="I7" s="842"/>
      <c r="J7" s="842"/>
    </row>
    <row customHeight="1" ht="22.5">
      <c r="A8" s="828" t="s">
        <v>1004</v>
      </c>
      <c r="B8" s="482">
        <v>3</v>
      </c>
      <c r="C8" s="846">
        <v>0</v>
      </c>
      <c r="D8" s="846">
        <v>0</v>
      </c>
      <c r="E8" s="847" t="s">
        <v>1005</v>
      </c>
      <c r="F8" s="482">
        <v>16</v>
      </c>
      <c r="G8" s="846">
        <v>0</v>
      </c>
      <c r="H8" s="848">
        <v>0</v>
      </c>
      <c r="I8" s="842"/>
    </row>
    <row customHeight="1" ht="22.5">
      <c r="A9" s="828" t="s">
        <v>1006</v>
      </c>
      <c r="B9" s="482">
        <v>4</v>
      </c>
      <c r="C9" s="846">
        <v>0</v>
      </c>
      <c r="D9" s="846">
        <v>0</v>
      </c>
      <c r="E9" s="847" t="s">
        <v>1007</v>
      </c>
      <c r="F9" s="482">
        <v>17</v>
      </c>
      <c r="G9" s="846">
        <v>0</v>
      </c>
      <c r="H9" s="848">
        <v>0</v>
      </c>
      <c r="I9" s="842"/>
      <c r="J9" s="849"/>
    </row>
    <row customHeight="1" ht="22.5">
      <c r="A10" s="828" t="s">
        <v>1008</v>
      </c>
      <c r="B10" s="482">
        <v>5</v>
      </c>
      <c r="C10" s="846">
        <v>0</v>
      </c>
      <c r="D10" s="839">
        <v>0</v>
      </c>
      <c r="E10" s="847" t="s">
        <v>1005</v>
      </c>
      <c r="F10" s="482">
        <v>18</v>
      </c>
      <c r="G10" s="846">
        <v>0</v>
      </c>
      <c r="H10" s="848">
        <v>0</v>
      </c>
      <c r="I10" s="842"/>
      <c r="J10" s="803"/>
    </row>
    <row customHeight="1" ht="22.5">
      <c r="A11" s="828" t="s">
        <v>1009</v>
      </c>
      <c r="B11" s="482">
        <v>6</v>
      </c>
      <c r="C11" s="846">
        <v>0</v>
      </c>
      <c r="D11" s="846">
        <v>0</v>
      </c>
      <c r="E11" s="847" t="s">
        <v>1010</v>
      </c>
      <c r="F11" s="482">
        <v>19</v>
      </c>
      <c r="G11" s="846">
        <v>0</v>
      </c>
      <c r="H11" s="848">
        <v>0</v>
      </c>
      <c r="I11" s="842"/>
      <c r="J11" s="803"/>
    </row>
    <row customHeight="1" ht="22.5">
      <c r="A12" s="828" t="s">
        <v>1011</v>
      </c>
      <c r="B12" s="482">
        <v>7</v>
      </c>
      <c r="C12" s="846">
        <v>0</v>
      </c>
      <c r="D12" s="846">
        <v>0</v>
      </c>
      <c r="E12" s="847" t="s">
        <v>1012</v>
      </c>
      <c r="F12" s="482">
        <v>20</v>
      </c>
      <c r="G12" s="846">
        <v>0</v>
      </c>
      <c r="H12" s="848">
        <v>0</v>
      </c>
      <c r="I12" s="842"/>
    </row>
    <row customHeight="1" ht="22.5">
      <c r="A13" s="828"/>
      <c r="B13" s="482">
        <v>8</v>
      </c>
      <c r="C13" s="850"/>
      <c r="D13" s="850"/>
      <c r="E13" s="847" t="s">
        <v>1013</v>
      </c>
      <c r="F13" s="482">
        <v>21</v>
      </c>
      <c r="G13" s="846">
        <v>0</v>
      </c>
      <c r="H13" s="848">
        <v>0</v>
      </c>
    </row>
    <row customHeight="1" ht="22.5">
      <c r="A14" s="828"/>
      <c r="B14" s="482">
        <v>9</v>
      </c>
      <c r="C14" s="850"/>
      <c r="D14" s="850"/>
      <c r="E14" s="847" t="s">
        <v>1014</v>
      </c>
      <c r="F14" s="482">
        <v>22</v>
      </c>
      <c r="G14" s="846">
        <v>0</v>
      </c>
      <c r="H14" s="848">
        <v>0</v>
      </c>
    </row>
    <row customHeight="1" ht="22.5">
      <c r="A15" s="843" t="s">
        <v>1015</v>
      </c>
      <c r="B15" s="482">
        <v>10</v>
      </c>
      <c r="C15" s="824">
        <f>C16+C17+C18</f>
        <v>0</v>
      </c>
      <c r="D15" s="824">
        <f>D16+D17+D18</f>
        <v>0</v>
      </c>
      <c r="E15" s="847" t="s">
        <v>1016</v>
      </c>
      <c r="F15" s="482">
        <v>23</v>
      </c>
      <c r="G15" s="846">
        <v>0</v>
      </c>
      <c r="H15" s="848">
        <v>0</v>
      </c>
      <c r="I15" s="842"/>
    </row>
    <row customHeight="1" ht="22.5">
      <c r="A16" s="828" t="s">
        <v>1017</v>
      </c>
      <c r="B16" s="482">
        <v>11</v>
      </c>
      <c r="C16" s="846">
        <v>0</v>
      </c>
      <c r="D16" s="846">
        <v>0</v>
      </c>
      <c r="E16" s="847" t="s">
        <v>1018</v>
      </c>
      <c r="F16" s="482">
        <v>24</v>
      </c>
      <c r="G16" s="846">
        <v>0</v>
      </c>
      <c r="H16" s="848">
        <v>0</v>
      </c>
      <c r="I16" s="842"/>
    </row>
    <row customHeight="1" ht="22.5">
      <c r="A17" s="828" t="s">
        <v>1019</v>
      </c>
      <c r="B17" s="482">
        <v>12</v>
      </c>
      <c r="C17" s="846">
        <v>0</v>
      </c>
      <c r="D17" s="846">
        <v>0</v>
      </c>
      <c r="E17" s="847" t="s">
        <v>1020</v>
      </c>
      <c r="F17" s="482">
        <v>25</v>
      </c>
      <c r="G17" s="846">
        <v>0</v>
      </c>
      <c r="H17" s="848">
        <v>0</v>
      </c>
      <c r="I17" s="842"/>
    </row>
    <row customHeight="1" ht="22.5">
      <c r="A18" s="840" t="s">
        <v>1021</v>
      </c>
      <c r="B18" s="510">
        <v>13</v>
      </c>
      <c r="C18" s="851">
        <v>0</v>
      </c>
      <c r="D18" s="851">
        <v>0</v>
      </c>
      <c r="E18" s="852" t="s">
        <v>1022</v>
      </c>
      <c r="F18" s="510">
        <v>26</v>
      </c>
      <c r="G18" s="851">
        <v>0</v>
      </c>
      <c r="H18" s="853">
        <v>0</v>
      </c>
      <c r="I18" s="842"/>
    </row>
    <row customHeight="1" ht="18">
      <c r="A19" s="854" t="s">
        <v>1023</v>
      </c>
      <c r="B19" s="854"/>
      <c r="C19" s="854"/>
      <c r="D19" s="854"/>
      <c r="E19" s="854"/>
      <c r="F19" s="854"/>
      <c r="G19" s="854"/>
      <c r="H19" s="854"/>
    </row>
    <row s="849" customFormat="1" customHeight="1" ht="25.5">
      <c r="A20" s="855" t="s">
        <v>1024</v>
      </c>
      <c r="B20" s="855"/>
      <c r="C20" s="855"/>
      <c r="D20" s="855"/>
      <c r="E20" s="855"/>
      <c r="F20" s="855"/>
      <c r="G20" s="855"/>
      <c r="H20" s="855"/>
    </row>
    <row s="803" customFormat="1" customHeight="1" ht="25.5">
      <c r="A21" s="855" t="s">
        <v>1025</v>
      </c>
      <c r="B21" s="855"/>
      <c r="C21" s="855"/>
      <c r="D21" s="855"/>
      <c r="E21" s="855"/>
      <c r="F21" s="855"/>
      <c r="G21" s="855"/>
      <c r="H21" s="855"/>
    </row>
    <row s="803" customFormat="1" customHeight="1" ht="36">
      <c r="A22" s="856" t="s">
        <v>1026</v>
      </c>
      <c r="B22" s="856"/>
      <c r="C22" s="856"/>
      <c r="D22" s="856"/>
      <c r="E22" s="856"/>
      <c r="F22" s="856"/>
      <c r="G22" s="856"/>
      <c r="H22" s="856"/>
    </row>
  </sheetData>
  <mergeCells count="6">
    <mergeCell ref="A1:H1"/>
    <mergeCell ref="A2:H2"/>
    <mergeCell ref="A19:H19"/>
    <mergeCell ref="A20:H20"/>
    <mergeCell ref="A21:H21"/>
    <mergeCell ref="A22:H22"/>
  </mergeCells>
  <pageSetup paperSize="8" firstPageNumber="1" pageOrder="downThenOver" orientation="landscape" blackAndWhite="1" useFirstPageNumber="1"/>
  <headerFooter>
    <oddHeader>&amp;L&amp;C&amp;R</oddHeader>
    <oddFooter>&amp;L&amp;C&amp;R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6F1BC-DE1C-D614-B4C5-68317B327458}" mc:Ignorable="x14ac xr xr2 xr3">
  <dimension ref="A1:T201"/>
  <sheetViews>
    <sheetView topLeftCell="A1" showGridLines="0" workbookViewId="0">
      <selection activeCell="A1" sqref="A1:J1"/>
    </sheetView>
  </sheetViews>
  <sheetFormatPr defaultColWidth="7.75390625" customHeight="1" defaultRowHeight="15"/>
  <cols>
    <col min="1" max="1" width="15.00390625" customWidth="1"/>
    <col min="2" max="2" width="6.00390625" customWidth="1"/>
    <col min="3" max="3" width="12.50390625" customWidth="1"/>
    <col min="4" max="4" width="6.00390625" customWidth="1"/>
    <col min="5" max="5" width="55.625" customWidth="1"/>
    <col min="6" max="6" width="6.00390625" customWidth="1"/>
    <col min="7" max="7" style="882" width="18.75390625" customWidth="1"/>
    <col min="8" max="8" style="883" width="18.75390625" customWidth="1"/>
    <col min="9" max="9" width="62.375" customWidth="1"/>
    <col min="10" max="10" width="97.00390625" customWidth="1"/>
  </cols>
  <sheetData>
    <row customHeight="1" ht="21">
      <c r="A1" s="94" t="s">
        <v>1027</v>
      </c>
      <c r="B1" s="94"/>
      <c r="C1" s="94"/>
      <c r="D1" s="94"/>
      <c r="E1" s="94"/>
      <c r="F1" s="94"/>
      <c r="G1" s="857"/>
      <c r="H1" s="858"/>
      <c r="I1" s="94"/>
      <c r="J1" s="94"/>
    </row>
    <row customHeight="1" ht="18">
      <c r="A2" s="166"/>
      <c r="B2" s="94"/>
      <c r="C2" s="94"/>
      <c r="D2" s="94"/>
      <c r="E2" s="94"/>
      <c r="F2" s="94"/>
      <c r="G2" s="857"/>
      <c r="H2" s="858"/>
      <c r="I2" s="859"/>
      <c r="J2" s="859"/>
    </row>
    <row customHeight="1" ht="18">
      <c r="A3" s="860" t="s">
        <v>68</v>
      </c>
      <c r="B3" s="861"/>
      <c r="C3" s="861"/>
      <c r="D3" s="859"/>
      <c r="E3" s="859"/>
      <c r="F3" s="859"/>
      <c r="G3" s="862"/>
      <c r="H3" s="863"/>
      <c r="I3" s="859"/>
      <c r="J3" s="859"/>
    </row>
    <row s="864" customFormat="1" customHeight="1" ht="22.5">
      <c r="A4" s="790" t="s">
        <v>1028</v>
      </c>
      <c r="B4" s="791"/>
      <c r="C4" s="791"/>
      <c r="D4" s="791"/>
      <c r="E4" s="791"/>
      <c r="F4" s="791"/>
      <c r="G4" s="865" t="s">
        <v>1029</v>
      </c>
      <c r="H4" s="866" t="s">
        <v>1030</v>
      </c>
      <c r="I4" s="791" t="s">
        <v>1031</v>
      </c>
      <c r="J4" s="792" t="s">
        <v>1032</v>
      </c>
    </row>
    <row s="864" customFormat="1" customHeight="1" ht="22.5">
      <c r="A5" s="794" t="s">
        <v>1033</v>
      </c>
      <c r="B5" s="482"/>
      <c r="C5" s="482" t="s">
        <v>1034</v>
      </c>
      <c r="D5" s="482"/>
      <c r="E5" s="482" t="s">
        <v>1035</v>
      </c>
      <c r="F5" s="482"/>
      <c r="G5" s="867"/>
      <c r="H5" s="868"/>
      <c r="I5" s="482"/>
      <c r="J5" s="793"/>
    </row>
    <row s="864" customFormat="1" customHeight="1" ht="22.5">
      <c r="A6" s="794" t="s">
        <v>1036</v>
      </c>
      <c r="B6" s="482" t="s">
        <v>1037</v>
      </c>
      <c r="C6" s="482" t="s">
        <v>1036</v>
      </c>
      <c r="D6" s="482" t="s">
        <v>1037</v>
      </c>
      <c r="E6" s="482" t="s">
        <v>1036</v>
      </c>
      <c r="F6" s="482" t="s">
        <v>1037</v>
      </c>
      <c r="G6" s="867"/>
      <c r="H6" s="868"/>
      <c r="I6" s="482"/>
      <c r="J6" s="793"/>
    </row>
    <row s="864" customFormat="1" customHeight="1" ht="22.5">
      <c r="A7" s="794" t="s">
        <v>1038</v>
      </c>
      <c r="B7" s="482">
        <v>90</v>
      </c>
      <c r="C7" s="688" t="s">
        <v>1039</v>
      </c>
      <c r="D7" s="482">
        <v>30</v>
      </c>
      <c r="E7" s="847" t="s">
        <v>1040</v>
      </c>
      <c r="F7" s="482">
        <v>3</v>
      </c>
      <c r="G7" s="825">
        <v>0</v>
      </c>
      <c r="H7" s="869">
        <v>3</v>
      </c>
      <c r="I7" s="847" t="s">
        <v>1041</v>
      </c>
      <c r="J7" s="870" t="s">
        <v>1042</v>
      </c>
    </row>
    <row s="864" customFormat="1" customHeight="1" ht="22.5">
      <c r="A8" s="794"/>
      <c r="B8" s="482"/>
      <c r="C8" s="688"/>
      <c r="D8" s="482"/>
      <c r="E8" s="847" t="s">
        <v>1043</v>
      </c>
      <c r="F8" s="482">
        <v>5</v>
      </c>
      <c r="G8" s="825">
        <v>0</v>
      </c>
      <c r="H8" s="869">
        <v>5</v>
      </c>
      <c r="I8" s="847" t="s">
        <v>1044</v>
      </c>
      <c r="J8" s="870" t="s">
        <v>1042</v>
      </c>
    </row>
    <row s="864" customFormat="1" customHeight="1" ht="22.5">
      <c r="A9" s="794"/>
      <c r="B9" s="482"/>
      <c r="C9" s="688"/>
      <c r="D9" s="482"/>
      <c r="E9" s="847" t="s">
        <v>1045</v>
      </c>
      <c r="F9" s="482">
        <v>3</v>
      </c>
      <c r="G9" s="825">
        <v>0</v>
      </c>
      <c r="H9" s="869">
        <v>3</v>
      </c>
      <c r="I9" s="847" t="s">
        <v>1046</v>
      </c>
      <c r="J9" s="870" t="s">
        <v>1042</v>
      </c>
    </row>
    <row s="864" customFormat="1" customHeight="1" ht="22.5">
      <c r="A10" s="794"/>
      <c r="B10" s="482"/>
      <c r="C10" s="688"/>
      <c r="D10" s="482"/>
      <c r="E10" s="847" t="s">
        <v>1047</v>
      </c>
      <c r="F10" s="482">
        <v>5</v>
      </c>
      <c r="G10" s="825">
        <v>0</v>
      </c>
      <c r="H10" s="869">
        <v>0</v>
      </c>
      <c r="I10" s="847" t="s">
        <v>1048</v>
      </c>
      <c r="J10" s="870" t="s">
        <v>1042</v>
      </c>
    </row>
    <row s="864" customFormat="1" customHeight="1" ht="22.5">
      <c r="A11" s="794"/>
      <c r="B11" s="482"/>
      <c r="C11" s="688"/>
      <c r="D11" s="482"/>
      <c r="E11" s="847" t="s">
        <v>1049</v>
      </c>
      <c r="F11" s="482">
        <v>5</v>
      </c>
      <c r="G11" s="825">
        <v>0</v>
      </c>
      <c r="H11" s="869">
        <v>0</v>
      </c>
      <c r="I11" s="847" t="s">
        <v>1050</v>
      </c>
      <c r="J11" s="870" t="s">
        <v>1051</v>
      </c>
    </row>
    <row s="864" customFormat="1" customHeight="1" ht="22.5">
      <c r="A12" s="794"/>
      <c r="B12" s="482"/>
      <c r="C12" s="688"/>
      <c r="D12" s="482"/>
      <c r="E12" s="847" t="s">
        <v>1052</v>
      </c>
      <c r="F12" s="482">
        <v>5</v>
      </c>
      <c r="G12" s="825">
        <v>0</v>
      </c>
      <c r="H12" s="869">
        <v>5</v>
      </c>
      <c r="I12" s="847" t="s">
        <v>1053</v>
      </c>
      <c r="J12" s="870" t="s">
        <v>1054</v>
      </c>
    </row>
    <row s="864" customFormat="1" customHeight="1" ht="22.5">
      <c r="A13" s="794"/>
      <c r="B13" s="482"/>
      <c r="C13" s="688"/>
      <c r="D13" s="482"/>
      <c r="E13" s="847" t="s">
        <v>1055</v>
      </c>
      <c r="F13" s="482">
        <v>4</v>
      </c>
      <c r="G13" s="825">
        <v>0</v>
      </c>
      <c r="H13" s="869">
        <v>4</v>
      </c>
      <c r="I13" s="847" t="s">
        <v>1056</v>
      </c>
      <c r="J13" s="870" t="s">
        <v>1057</v>
      </c>
    </row>
    <row s="864" customFormat="1" customHeight="1" ht="22.5">
      <c r="A14" s="794"/>
      <c r="B14" s="482"/>
      <c r="C14" s="688" t="s">
        <v>1058</v>
      </c>
      <c r="D14" s="482">
        <v>50</v>
      </c>
      <c r="E14" s="847" t="s">
        <v>1059</v>
      </c>
      <c r="F14" s="482">
        <v>10</v>
      </c>
      <c r="G14" s="825">
        <v>0</v>
      </c>
      <c r="H14" s="869">
        <v>10</v>
      </c>
      <c r="I14" s="847" t="s">
        <v>1060</v>
      </c>
      <c r="J14" s="870" t="s">
        <v>1042</v>
      </c>
    </row>
    <row s="864" customFormat="1" customHeight="1" ht="22.5">
      <c r="A15" s="794"/>
      <c r="B15" s="482"/>
      <c r="C15" s="688"/>
      <c r="D15" s="482"/>
      <c r="E15" s="847" t="s">
        <v>1061</v>
      </c>
      <c r="F15" s="482">
        <v>10</v>
      </c>
      <c r="G15" s="825">
        <v>0</v>
      </c>
      <c r="H15" s="869">
        <v>10</v>
      </c>
      <c r="I15" s="847" t="s">
        <v>1062</v>
      </c>
      <c r="J15" s="870" t="s">
        <v>1042</v>
      </c>
    </row>
    <row s="864" customFormat="1" customHeight="1" ht="22.5">
      <c r="A16" s="794"/>
      <c r="B16" s="482"/>
      <c r="C16" s="688"/>
      <c r="D16" s="482"/>
      <c r="E16" s="847" t="s">
        <v>1063</v>
      </c>
      <c r="F16" s="482">
        <v>10</v>
      </c>
      <c r="G16" s="825">
        <v>0</v>
      </c>
      <c r="H16" s="869">
        <v>10</v>
      </c>
      <c r="I16" s="847" t="s">
        <v>1064</v>
      </c>
      <c r="J16" s="870" t="s">
        <v>1065</v>
      </c>
    </row>
    <row s="864" customFormat="1" customHeight="1" ht="22.5">
      <c r="A17" s="794"/>
      <c r="B17" s="482"/>
      <c r="C17" s="688"/>
      <c r="D17" s="482"/>
      <c r="E17" s="847" t="s">
        <v>1066</v>
      </c>
      <c r="F17" s="482">
        <v>7</v>
      </c>
      <c r="G17" s="825">
        <v>0</v>
      </c>
      <c r="H17" s="869">
        <v>7</v>
      </c>
      <c r="I17" s="847" t="s">
        <v>1067</v>
      </c>
      <c r="J17" s="870" t="s">
        <v>1068</v>
      </c>
    </row>
    <row s="864" customFormat="1" customHeight="1" ht="22.5">
      <c r="A18" s="794"/>
      <c r="B18" s="482"/>
      <c r="C18" s="688"/>
      <c r="D18" s="482"/>
      <c r="E18" s="847" t="s">
        <v>1069</v>
      </c>
      <c r="F18" s="482">
        <v>3</v>
      </c>
      <c r="G18" s="825">
        <v>0</v>
      </c>
      <c r="H18" s="869">
        <v>3</v>
      </c>
      <c r="I18" s="847" t="s">
        <v>1070</v>
      </c>
      <c r="J18" s="870" t="s">
        <v>1068</v>
      </c>
    </row>
    <row customHeight="1" ht="22.5">
      <c r="A19" s="871"/>
      <c r="B19" s="872"/>
      <c r="C19" s="873"/>
      <c r="D19" s="872"/>
      <c r="E19" s="847" t="s">
        <v>1071</v>
      </c>
      <c r="F19" s="482">
        <v>5</v>
      </c>
      <c r="G19" s="874">
        <v>0</v>
      </c>
      <c r="H19" s="875">
        <v>0</v>
      </c>
      <c r="I19" s="847" t="s">
        <v>1072</v>
      </c>
      <c r="J19" s="870" t="s">
        <v>1073</v>
      </c>
    </row>
    <row s="864" customFormat="1" customHeight="1" ht="22.5">
      <c r="A20" s="794"/>
      <c r="B20" s="482"/>
      <c r="C20" s="688"/>
      <c r="D20" s="482"/>
      <c r="E20" s="847" t="s">
        <v>1074</v>
      </c>
      <c r="F20" s="482">
        <v>5</v>
      </c>
      <c r="G20" s="825">
        <v>0</v>
      </c>
      <c r="H20" s="869">
        <v>5</v>
      </c>
      <c r="I20" s="847" t="s">
        <v>1075</v>
      </c>
      <c r="J20" s="870" t="s">
        <v>1076</v>
      </c>
    </row>
    <row s="864" customFormat="1" customHeight="1" ht="22.5">
      <c r="A21" s="794"/>
      <c r="B21" s="482"/>
      <c r="C21" s="688" t="s">
        <v>1077</v>
      </c>
      <c r="D21" s="482">
        <v>10</v>
      </c>
      <c r="E21" s="847" t="s">
        <v>1078</v>
      </c>
      <c r="F21" s="482">
        <v>5</v>
      </c>
      <c r="G21" s="825">
        <v>0</v>
      </c>
      <c r="H21" s="869">
        <v>5</v>
      </c>
      <c r="I21" s="847" t="s">
        <v>1079</v>
      </c>
      <c r="J21" s="870" t="s">
        <v>1080</v>
      </c>
    </row>
    <row s="864" customFormat="1" customHeight="1" ht="22.5">
      <c r="A22" s="794"/>
      <c r="B22" s="482"/>
      <c r="C22" s="688"/>
      <c r="D22" s="482"/>
      <c r="E22" s="847" t="s">
        <v>1081</v>
      </c>
      <c r="F22" s="482">
        <v>5</v>
      </c>
      <c r="G22" s="825">
        <v>0</v>
      </c>
      <c r="H22" s="869">
        <v>5</v>
      </c>
      <c r="I22" s="847" t="s">
        <v>1082</v>
      </c>
      <c r="J22" s="870" t="s">
        <v>1083</v>
      </c>
    </row>
    <row s="864" customFormat="1" customHeight="1" ht="22.5">
      <c r="A23" s="794" t="s">
        <v>1084</v>
      </c>
      <c r="B23" s="482">
        <v>10</v>
      </c>
      <c r="C23" s="482" t="s">
        <v>1085</v>
      </c>
      <c r="D23" s="482">
        <v>5</v>
      </c>
      <c r="E23" s="847" t="s">
        <v>1086</v>
      </c>
      <c r="F23" s="482">
        <v>5</v>
      </c>
      <c r="G23" s="825">
        <v>0</v>
      </c>
      <c r="H23" s="869">
        <v>5</v>
      </c>
      <c r="I23" s="847" t="s">
        <v>1087</v>
      </c>
      <c r="J23" s="870" t="s">
        <v>1088</v>
      </c>
    </row>
    <row s="864" customFormat="1" customHeight="1" ht="22.5">
      <c r="A24" s="794"/>
      <c r="B24" s="482"/>
      <c r="C24" s="482" t="s">
        <v>1089</v>
      </c>
      <c r="D24" s="482">
        <v>5</v>
      </c>
      <c r="E24" s="847" t="s">
        <v>1090</v>
      </c>
      <c r="F24" s="482">
        <v>4</v>
      </c>
      <c r="G24" s="825">
        <v>0</v>
      </c>
      <c r="H24" s="869">
        <v>4</v>
      </c>
      <c r="I24" s="847" t="s">
        <v>1091</v>
      </c>
      <c r="J24" s="870" t="s">
        <v>1088</v>
      </c>
    </row>
    <row s="864" customFormat="1" customHeight="1" ht="22.5">
      <c r="A25" s="794"/>
      <c r="B25" s="482"/>
      <c r="C25" s="482"/>
      <c r="D25" s="482"/>
      <c r="E25" s="847" t="s">
        <v>1092</v>
      </c>
      <c r="F25" s="482">
        <v>1</v>
      </c>
      <c r="G25" s="825">
        <v>2530.06</v>
      </c>
      <c r="H25" s="869">
        <v>0</v>
      </c>
      <c r="I25" s="847" t="s">
        <v>1093</v>
      </c>
      <c r="J25" s="870" t="s">
        <v>1094</v>
      </c>
    </row>
    <row s="864" customFormat="1" customHeight="1" ht="22.5">
      <c r="A26" s="876" t="s">
        <v>258</v>
      </c>
      <c r="B26" s="510">
        <v>100</v>
      </c>
      <c r="C26" s="510" t="s">
        <v>130</v>
      </c>
      <c r="D26" s="510">
        <v>100</v>
      </c>
      <c r="E26" s="510" t="s">
        <v>130</v>
      </c>
      <c r="F26" s="510">
        <v>100</v>
      </c>
      <c r="G26" s="877" t="s">
        <v>130</v>
      </c>
      <c r="H26" s="878">
        <f>SUM(H7:H25)</f>
        <v>84</v>
      </c>
      <c r="I26" s="510" t="s">
        <v>130</v>
      </c>
      <c r="J26" s="879" t="s">
        <v>130</v>
      </c>
    </row>
    <row customHeight="1" ht="18">
      <c r="A27" s="81" t="s">
        <v>1095</v>
      </c>
      <c r="B27" s="81"/>
      <c r="C27" s="81"/>
      <c r="D27" s="81"/>
      <c r="E27" s="81"/>
      <c r="F27" s="81"/>
      <c r="G27" s="880"/>
      <c r="H27" s="881"/>
      <c r="I27" s="81"/>
      <c r="J27" s="81"/>
    </row>
    <row customHeight="1" ht="18">
      <c r="A28" s="81" t="s">
        <v>1096</v>
      </c>
      <c r="B28" s="81"/>
      <c r="C28" s="81"/>
      <c r="D28" s="81"/>
      <c r="E28" s="81"/>
      <c r="F28" s="81"/>
      <c r="G28" s="880"/>
      <c r="H28" s="881"/>
      <c r="I28" s="81"/>
      <c r="J28" s="81"/>
    </row>
    <row customHeight="1" ht="18">
      <c r="A29" s="81" t="s">
        <v>1097</v>
      </c>
      <c r="B29" s="81"/>
      <c r="C29" s="81"/>
      <c r="D29" s="81"/>
      <c r="E29" s="81"/>
      <c r="F29" s="81"/>
      <c r="G29" s="880"/>
      <c r="H29" s="881"/>
      <c r="I29" s="81"/>
      <c r="J29" s="81"/>
    </row>
  </sheetData>
  <mergeCells count="26">
    <mergeCell ref="A4:F4"/>
    <mergeCell ref="G4:G6"/>
    <mergeCell ref="H4:H6"/>
    <mergeCell ref="I4:I6"/>
    <mergeCell ref="J4:J6"/>
    <mergeCell ref="A5:B5"/>
    <mergeCell ref="C5:D5"/>
    <mergeCell ref="E5:F5"/>
    <mergeCell ref="A7:A22"/>
    <mergeCell ref="B7:B22"/>
    <mergeCell ref="C7:C13"/>
    <mergeCell ref="D7:D13"/>
    <mergeCell ref="C14:C20"/>
    <mergeCell ref="D14:D20"/>
    <mergeCell ref="C21:C22"/>
    <mergeCell ref="D21:D22"/>
    <mergeCell ref="A23:A25"/>
    <mergeCell ref="B23:B25"/>
    <mergeCell ref="C24:C25"/>
    <mergeCell ref="D24:D25"/>
    <mergeCell ref="A27:J27"/>
    <mergeCell ref="A28:J28"/>
    <mergeCell ref="A29:J29"/>
    <mergeCell ref="A2:H2"/>
    <mergeCell ref="A1:J1"/>
    <mergeCell ref="A3:C3"/>
  </mergeCells>
  <pageSetup paperSize="8" firstPageNumber="1" pageOrder="downThenOver" orientation="landscape" blackAndWhite="1" useFirstPageNumber="1"/>
  <headerFooter>
    <oddHeader>&amp;L&amp;C&amp;R</oddHeader>
    <oddFooter>&amp;L&amp;C&amp;R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E7C8-6BBD-5BBE-31D8-C29F17411C6C}" mc:Ignorable="x14ac xr xr2 xr3">
  <dimension ref="A1:O230"/>
  <sheetViews>
    <sheetView showGridLines="0" workbookViewId="0">
      <pane xSplit="4" ySplit="7" topLeftCell="E8" activePane="bottomRight" state="frozen"/>
      <selection pane="bottomLeft" activeCell="A8" sqref="A8"/>
      <selection pane="topRight" activeCell="E1" sqref="E1"/>
      <selection pane="bottomRight" activeCell="A1" sqref="A1:O1"/>
    </sheetView>
  </sheetViews>
  <sheetFormatPr defaultColWidth="7.75390625" customHeight="1" defaultRowHeight="15"/>
  <cols>
    <col min="1" max="3" width="3.75390625" customWidth="1"/>
    <col min="4" max="4" width="27.50390625" customWidth="1"/>
    <col min="5" max="15" width="18.75390625" customWidth="1"/>
  </cols>
  <sheetData>
    <row s="564" customFormat="1" customHeight="1" ht="21">
      <c r="A1" s="884" t="s">
        <v>1098</v>
      </c>
      <c r="B1" s="884"/>
      <c r="C1" s="884"/>
      <c r="D1" s="884"/>
      <c r="E1" s="884"/>
      <c r="F1" s="884"/>
      <c r="G1" s="884"/>
      <c r="H1" s="884"/>
      <c r="I1" s="884"/>
      <c r="J1" s="884"/>
      <c r="K1" s="884"/>
      <c r="L1" s="884"/>
      <c r="M1" s="884"/>
      <c r="N1" s="884"/>
      <c r="O1" s="884"/>
    </row>
    <row s="564" customFormat="1" customHeight="1" ht="19.5">
      <c r="A2" s="885"/>
      <c r="B2" s="885"/>
      <c r="C2" s="885"/>
      <c r="D2" s="885"/>
      <c r="E2" s="886"/>
      <c r="F2" s="886"/>
      <c r="G2" s="886"/>
      <c r="H2" s="886"/>
      <c r="I2" s="885"/>
      <c r="J2" s="886"/>
      <c r="K2" s="886"/>
      <c r="L2" s="886"/>
      <c r="M2" s="886"/>
      <c r="N2" s="885"/>
      <c r="O2" s="887"/>
    </row>
    <row s="564" customFormat="1" customHeight="1" ht="19.5">
      <c r="A3" s="888" t="s">
        <v>68</v>
      </c>
      <c r="B3" s="888"/>
      <c r="C3" s="888"/>
      <c r="D3" s="888"/>
      <c r="E3" s="886"/>
      <c r="F3" s="886"/>
      <c r="G3" s="886"/>
      <c r="H3" s="886"/>
      <c r="J3" s="886"/>
      <c r="K3" s="886"/>
      <c r="L3" s="886"/>
      <c r="M3" s="886"/>
      <c r="O3" s="887" t="s">
        <v>69</v>
      </c>
    </row>
    <row s="564" customFormat="1" customHeight="1" ht="22.5">
      <c r="A4" s="889" t="s">
        <v>72</v>
      </c>
      <c r="B4" s="890"/>
      <c r="C4" s="890"/>
      <c r="D4" s="890"/>
      <c r="E4" s="890" t="s">
        <v>1099</v>
      </c>
      <c r="F4" s="890"/>
      <c r="G4" s="890"/>
      <c r="H4" s="890"/>
      <c r="I4" s="891"/>
      <c r="J4" s="890" t="s">
        <v>1100</v>
      </c>
      <c r="K4" s="890"/>
      <c r="L4" s="890"/>
      <c r="M4" s="890"/>
      <c r="N4" s="891"/>
      <c r="O4" s="892" t="s">
        <v>1101</v>
      </c>
    </row>
    <row s="564" customFormat="1" customHeight="1" ht="22.5">
      <c r="A5" s="893" t="s">
        <v>256</v>
      </c>
      <c r="B5" s="894"/>
      <c r="C5" s="894"/>
      <c r="D5" s="895" t="s">
        <v>257</v>
      </c>
      <c r="E5" s="895" t="s">
        <v>334</v>
      </c>
      <c r="F5" s="895" t="s">
        <v>1102</v>
      </c>
      <c r="G5" s="895" t="s">
        <v>1103</v>
      </c>
      <c r="H5" s="895" t="s">
        <v>1104</v>
      </c>
      <c r="I5" s="895" t="s">
        <v>1105</v>
      </c>
      <c r="J5" s="895" t="s">
        <v>258</v>
      </c>
      <c r="K5" s="895" t="s">
        <v>208</v>
      </c>
      <c r="L5" s="895" t="s">
        <v>209</v>
      </c>
      <c r="M5" s="895" t="s">
        <v>1106</v>
      </c>
      <c r="N5" s="895" t="s">
        <v>1107</v>
      </c>
      <c r="O5" s="896"/>
    </row>
    <row s="564" customFormat="1" customHeight="1" ht="22.5">
      <c r="A6" s="897" t="s">
        <v>266</v>
      </c>
      <c r="B6" s="895" t="s">
        <v>267</v>
      </c>
      <c r="C6" s="895" t="s">
        <v>268</v>
      </c>
      <c r="D6" s="895" t="s">
        <v>269</v>
      </c>
      <c r="E6" s="895">
        <v>1</v>
      </c>
      <c r="F6" s="895">
        <v>2</v>
      </c>
      <c r="G6" s="895">
        <v>3</v>
      </c>
      <c r="H6" s="895">
        <v>4</v>
      </c>
      <c r="I6" s="895">
        <v>5</v>
      </c>
      <c r="J6" s="895">
        <v>6</v>
      </c>
      <c r="K6" s="895">
        <v>7</v>
      </c>
      <c r="L6" s="895">
        <v>8</v>
      </c>
      <c r="M6" s="895">
        <v>9</v>
      </c>
      <c r="N6" s="895">
        <v>10</v>
      </c>
      <c r="O6" s="898">
        <v>11</v>
      </c>
    </row>
    <row s="564" customFormat="1" customHeight="1" ht="22.5">
      <c r="A7" s="899"/>
      <c r="B7" s="900"/>
      <c r="C7" s="900"/>
      <c r="D7" s="678" t="s">
        <v>258</v>
      </c>
      <c r="E7" s="901">
        <v>92482060.7</v>
      </c>
      <c r="F7" s="901">
        <v>41628316.52</v>
      </c>
      <c r="G7" s="901">
        <v>50853744.18</v>
      </c>
      <c r="H7" s="901">
        <v>0</v>
      </c>
      <c r="I7" s="678">
        <v>0</v>
      </c>
      <c r="J7" s="901">
        <v>92482060.7</v>
      </c>
      <c r="K7" s="901">
        <v>41628316.52</v>
      </c>
      <c r="L7" s="901">
        <v>50853744.18</v>
      </c>
      <c r="M7" s="901">
        <v>0</v>
      </c>
      <c r="N7" s="678">
        <v>0</v>
      </c>
      <c r="O7" s="902">
        <f>Table1812142[[#This Row], [je1]]+Table1812142[[#This Row], [je5]]-Table1812142[[#This Row], [je6]]</f>
        <v>0</v>
      </c>
    </row>
    <row customHeight="1" ht="22.5">
      <c r="A8" s="899" t="s">
        <v>270</v>
      </c>
      <c r="B8" s="900"/>
      <c r="C8" s="900"/>
      <c r="D8" s="678" t="s">
        <v>271</v>
      </c>
      <c r="E8" s="901">
        <v>11314813.32</v>
      </c>
      <c r="F8" s="901">
        <v>11314813.32</v>
      </c>
      <c r="G8" s="901">
        <v>0</v>
      </c>
      <c r="H8" s="901">
        <v>0</v>
      </c>
      <c r="I8" s="678">
        <v>0</v>
      </c>
      <c r="J8" s="901">
        <v>11314813.32</v>
      </c>
      <c r="K8" s="901">
        <v>11314813.32</v>
      </c>
      <c r="L8" s="901">
        <v>0</v>
      </c>
      <c r="M8" s="901">
        <v>0</v>
      </c>
      <c r="N8" s="678">
        <v>0</v>
      </c>
      <c r="O8" s="902">
        <f>Table1812142[[#This Row], [je1]]+Table1812142[[#This Row], [je5]]-Table1812142[[#This Row], [je6]]</f>
        <v>0</v>
      </c>
    </row>
    <row customHeight="1" ht="22.5">
      <c r="A9" s="899" t="s">
        <v>272</v>
      </c>
      <c r="B9" s="900"/>
      <c r="C9" s="900"/>
      <c r="D9" s="678" t="s">
        <v>273</v>
      </c>
      <c r="E9" s="901">
        <v>11058466.32</v>
      </c>
      <c r="F9" s="901">
        <v>11058466.32</v>
      </c>
      <c r="G9" s="901">
        <v>0</v>
      </c>
      <c r="H9" s="901">
        <v>0</v>
      </c>
      <c r="I9" s="678">
        <v>0</v>
      </c>
      <c r="J9" s="901">
        <v>11058466.32</v>
      </c>
      <c r="K9" s="901">
        <v>11058466.32</v>
      </c>
      <c r="L9" s="901">
        <v>0</v>
      </c>
      <c r="M9" s="901">
        <v>0</v>
      </c>
      <c r="N9" s="678">
        <v>0</v>
      </c>
      <c r="O9" s="902">
        <f>Table1812142[[#This Row], [je1]]+Table1812142[[#This Row], [je5]]-Table1812142[[#This Row], [je6]]</f>
        <v>0</v>
      </c>
    </row>
    <row customHeight="1" ht="22.5">
      <c r="A10" s="899" t="s">
        <v>274</v>
      </c>
      <c r="B10" s="900"/>
      <c r="C10" s="900"/>
      <c r="D10" s="678" t="s">
        <v>275</v>
      </c>
      <c r="E10" s="901">
        <v>3710761.61</v>
      </c>
      <c r="F10" s="901">
        <v>3710761.61</v>
      </c>
      <c r="G10" s="901">
        <v>0</v>
      </c>
      <c r="H10" s="901">
        <v>0</v>
      </c>
      <c r="I10" s="678">
        <v>0</v>
      </c>
      <c r="J10" s="901">
        <v>3710761.61</v>
      </c>
      <c r="K10" s="901">
        <v>3710761.61</v>
      </c>
      <c r="L10" s="901">
        <v>0</v>
      </c>
      <c r="M10" s="901">
        <v>0</v>
      </c>
      <c r="N10" s="678">
        <v>0</v>
      </c>
      <c r="O10" s="902">
        <f>Table1812142[[#This Row], [je1]]+Table1812142[[#This Row], [je5]]-Table1812142[[#This Row], [je6]]</f>
        <v>0</v>
      </c>
    </row>
    <row customHeight="1" ht="22.5">
      <c r="A11" s="899" t="s">
        <v>276</v>
      </c>
      <c r="B11" s="900"/>
      <c r="C11" s="900"/>
      <c r="D11" s="678" t="s">
        <v>277</v>
      </c>
      <c r="E11" s="901">
        <v>7347704.71</v>
      </c>
      <c r="F11" s="901">
        <v>7347704.71</v>
      </c>
      <c r="G11" s="901">
        <v>0</v>
      </c>
      <c r="H11" s="901">
        <v>0</v>
      </c>
      <c r="I11" s="678">
        <v>0</v>
      </c>
      <c r="J11" s="901">
        <v>7347704.71</v>
      </c>
      <c r="K11" s="901">
        <v>7347704.71</v>
      </c>
      <c r="L11" s="901">
        <v>0</v>
      </c>
      <c r="M11" s="901">
        <v>0</v>
      </c>
      <c r="N11" s="678">
        <v>0</v>
      </c>
      <c r="O11" s="902">
        <f>Table1812142[[#This Row], [je1]]+Table1812142[[#This Row], [je5]]-Table1812142[[#This Row], [je6]]</f>
        <v>0</v>
      </c>
    </row>
    <row customHeight="1" ht="22.5">
      <c r="A12" s="899" t="s">
        <v>278</v>
      </c>
      <c r="B12" s="900"/>
      <c r="C12" s="900"/>
      <c r="D12" s="678" t="s">
        <v>279</v>
      </c>
      <c r="E12" s="901">
        <v>202875</v>
      </c>
      <c r="F12" s="901">
        <v>202875</v>
      </c>
      <c r="G12" s="901">
        <v>0</v>
      </c>
      <c r="H12" s="901">
        <v>0</v>
      </c>
      <c r="I12" s="678">
        <v>0</v>
      </c>
      <c r="J12" s="901">
        <v>202875</v>
      </c>
      <c r="K12" s="901">
        <v>202875</v>
      </c>
      <c r="L12" s="901">
        <v>0</v>
      </c>
      <c r="M12" s="901">
        <v>0</v>
      </c>
      <c r="N12" s="678">
        <v>0</v>
      </c>
      <c r="O12" s="902">
        <f>Table1812142[[#This Row], [je1]]+Table1812142[[#This Row], [je5]]-Table1812142[[#This Row], [je6]]</f>
        <v>0</v>
      </c>
    </row>
    <row customHeight="1" ht="22.5">
      <c r="A13" s="899" t="s">
        <v>280</v>
      </c>
      <c r="B13" s="900"/>
      <c r="C13" s="900"/>
      <c r="D13" s="678" t="s">
        <v>281</v>
      </c>
      <c r="E13" s="901">
        <v>202875</v>
      </c>
      <c r="F13" s="901">
        <v>202875</v>
      </c>
      <c r="G13" s="901">
        <v>0</v>
      </c>
      <c r="H13" s="901">
        <v>0</v>
      </c>
      <c r="I13" s="678">
        <v>0</v>
      </c>
      <c r="J13" s="901">
        <v>202875</v>
      </c>
      <c r="K13" s="901">
        <v>202875</v>
      </c>
      <c r="L13" s="901">
        <v>0</v>
      </c>
      <c r="M13" s="901">
        <v>0</v>
      </c>
      <c r="N13" s="678">
        <v>0</v>
      </c>
      <c r="O13" s="902">
        <f>Table1812142[[#This Row], [je1]]+Table1812142[[#This Row], [je5]]-Table1812142[[#This Row], [je6]]</f>
        <v>0</v>
      </c>
    </row>
    <row customHeight="1" ht="22.5">
      <c r="A14" s="899" t="s">
        <v>282</v>
      </c>
      <c r="B14" s="900"/>
      <c r="C14" s="900"/>
      <c r="D14" s="678" t="s">
        <v>283</v>
      </c>
      <c r="E14" s="901">
        <v>53472</v>
      </c>
      <c r="F14" s="901">
        <v>53472</v>
      </c>
      <c r="G14" s="901">
        <v>0</v>
      </c>
      <c r="H14" s="901">
        <v>0</v>
      </c>
      <c r="I14" s="678">
        <v>0</v>
      </c>
      <c r="J14" s="901">
        <v>53472</v>
      </c>
      <c r="K14" s="901">
        <v>53472</v>
      </c>
      <c r="L14" s="901">
        <v>0</v>
      </c>
      <c r="M14" s="901">
        <v>0</v>
      </c>
      <c r="N14" s="678">
        <v>0</v>
      </c>
      <c r="O14" s="902">
        <f>Table1812142[[#This Row], [je1]]+Table1812142[[#This Row], [je5]]-Table1812142[[#This Row], [je6]]</f>
        <v>0</v>
      </c>
    </row>
    <row customHeight="1" ht="22.5">
      <c r="A15" s="899" t="s">
        <v>284</v>
      </c>
      <c r="B15" s="900"/>
      <c r="C15" s="900"/>
      <c r="D15" s="678" t="s">
        <v>285</v>
      </c>
      <c r="E15" s="901">
        <v>53472</v>
      </c>
      <c r="F15" s="901">
        <v>53472</v>
      </c>
      <c r="G15" s="901">
        <v>0</v>
      </c>
      <c r="H15" s="901">
        <v>0</v>
      </c>
      <c r="I15" s="678">
        <v>0</v>
      </c>
      <c r="J15" s="901">
        <v>53472</v>
      </c>
      <c r="K15" s="901">
        <v>53472</v>
      </c>
      <c r="L15" s="901">
        <v>0</v>
      </c>
      <c r="M15" s="901">
        <v>0</v>
      </c>
      <c r="N15" s="678">
        <v>0</v>
      </c>
      <c r="O15" s="902">
        <f>Table1812142[[#This Row], [je1]]+Table1812142[[#This Row], [je5]]-Table1812142[[#This Row], [je6]]</f>
        <v>0</v>
      </c>
    </row>
    <row customHeight="1" ht="22.5">
      <c r="A16" s="899" t="s">
        <v>286</v>
      </c>
      <c r="B16" s="900"/>
      <c r="C16" s="900"/>
      <c r="D16" s="678" t="s">
        <v>287</v>
      </c>
      <c r="E16" s="901">
        <v>456820.64</v>
      </c>
      <c r="F16" s="901">
        <v>456820.64</v>
      </c>
      <c r="G16" s="901">
        <v>0</v>
      </c>
      <c r="H16" s="901">
        <v>0</v>
      </c>
      <c r="I16" s="678">
        <v>0</v>
      </c>
      <c r="J16" s="901">
        <v>456820.64</v>
      </c>
      <c r="K16" s="901">
        <v>456820.64</v>
      </c>
      <c r="L16" s="901">
        <v>0</v>
      </c>
      <c r="M16" s="901">
        <v>0</v>
      </c>
      <c r="N16" s="678">
        <v>0</v>
      </c>
      <c r="O16" s="902">
        <f>Table1812142[[#This Row], [je1]]+Table1812142[[#This Row], [je5]]-Table1812142[[#This Row], [je6]]</f>
        <v>0</v>
      </c>
    </row>
    <row customHeight="1" ht="22.5">
      <c r="A17" s="899" t="s">
        <v>288</v>
      </c>
      <c r="B17" s="900"/>
      <c r="C17" s="900"/>
      <c r="D17" s="678" t="s">
        <v>289</v>
      </c>
      <c r="E17" s="901">
        <v>456820.64</v>
      </c>
      <c r="F17" s="901">
        <v>456820.64</v>
      </c>
      <c r="G17" s="901">
        <v>0</v>
      </c>
      <c r="H17" s="901">
        <v>0</v>
      </c>
      <c r="I17" s="678">
        <v>0</v>
      </c>
      <c r="J17" s="901">
        <v>456820.64</v>
      </c>
      <c r="K17" s="901">
        <v>456820.64</v>
      </c>
      <c r="L17" s="901">
        <v>0</v>
      </c>
      <c r="M17" s="901">
        <v>0</v>
      </c>
      <c r="N17" s="678">
        <v>0</v>
      </c>
      <c r="O17" s="902">
        <f>Table1812142[[#This Row], [je1]]+Table1812142[[#This Row], [je5]]-Table1812142[[#This Row], [je6]]</f>
        <v>0</v>
      </c>
    </row>
    <row customHeight="1" ht="22.5">
      <c r="A18" s="899" t="s">
        <v>290</v>
      </c>
      <c r="B18" s="900"/>
      <c r="C18" s="900"/>
      <c r="D18" s="678" t="s">
        <v>291</v>
      </c>
      <c r="E18" s="901">
        <v>456426.97</v>
      </c>
      <c r="F18" s="901">
        <v>456426.97</v>
      </c>
      <c r="G18" s="901">
        <v>0</v>
      </c>
      <c r="H18" s="901">
        <v>0</v>
      </c>
      <c r="I18" s="678">
        <v>0</v>
      </c>
      <c r="J18" s="901">
        <v>456426.97</v>
      </c>
      <c r="K18" s="901">
        <v>456426.97</v>
      </c>
      <c r="L18" s="901">
        <v>0</v>
      </c>
      <c r="M18" s="901">
        <v>0</v>
      </c>
      <c r="N18" s="678">
        <v>0</v>
      </c>
      <c r="O18" s="902">
        <f>Table1812142[[#This Row], [je1]]+Table1812142[[#This Row], [je5]]-Table1812142[[#This Row], [je6]]</f>
        <v>0</v>
      </c>
    </row>
    <row customHeight="1" ht="22.5">
      <c r="A19" s="899" t="s">
        <v>292</v>
      </c>
      <c r="B19" s="900"/>
      <c r="C19" s="900"/>
      <c r="D19" s="678" t="s">
        <v>293</v>
      </c>
      <c r="E19" s="901">
        <v>393.67</v>
      </c>
      <c r="F19" s="901">
        <v>393.67</v>
      </c>
      <c r="G19" s="901">
        <v>0</v>
      </c>
      <c r="H19" s="901">
        <v>0</v>
      </c>
      <c r="I19" s="678">
        <v>0</v>
      </c>
      <c r="J19" s="901">
        <v>393.67</v>
      </c>
      <c r="K19" s="901">
        <v>393.67</v>
      </c>
      <c r="L19" s="901">
        <v>0</v>
      </c>
      <c r="M19" s="901">
        <v>0</v>
      </c>
      <c r="N19" s="678">
        <v>0</v>
      </c>
      <c r="O19" s="902">
        <f>Table1812142[[#This Row], [je1]]+Table1812142[[#This Row], [je5]]-Table1812142[[#This Row], [je6]]</f>
        <v>0</v>
      </c>
    </row>
    <row customHeight="1" ht="22.5">
      <c r="A20" s="899" t="s">
        <v>294</v>
      </c>
      <c r="B20" s="900"/>
      <c r="C20" s="900"/>
      <c r="D20" s="678" t="s">
        <v>295</v>
      </c>
      <c r="E20" s="901">
        <v>188615.49</v>
      </c>
      <c r="F20" s="901">
        <v>188615.49</v>
      </c>
      <c r="G20" s="901">
        <v>0</v>
      </c>
      <c r="H20" s="901">
        <v>0</v>
      </c>
      <c r="I20" s="678">
        <v>0</v>
      </c>
      <c r="J20" s="901">
        <v>188615.49</v>
      </c>
      <c r="K20" s="901">
        <v>188615.49</v>
      </c>
      <c r="L20" s="901">
        <v>0</v>
      </c>
      <c r="M20" s="901">
        <v>0</v>
      </c>
      <c r="N20" s="678">
        <v>0</v>
      </c>
      <c r="O20" s="902">
        <f>Table1812142[[#This Row], [je1]]+Table1812142[[#This Row], [je5]]-Table1812142[[#This Row], [je6]]</f>
        <v>0</v>
      </c>
    </row>
    <row customHeight="1" ht="22.5">
      <c r="A21" s="899" t="s">
        <v>296</v>
      </c>
      <c r="B21" s="900"/>
      <c r="C21" s="900"/>
      <c r="D21" s="678" t="s">
        <v>297</v>
      </c>
      <c r="E21" s="901">
        <v>188615.49</v>
      </c>
      <c r="F21" s="901">
        <v>188615.49</v>
      </c>
      <c r="G21" s="901">
        <v>0</v>
      </c>
      <c r="H21" s="901">
        <v>0</v>
      </c>
      <c r="I21" s="678">
        <v>0</v>
      </c>
      <c r="J21" s="901">
        <v>188615.49</v>
      </c>
      <c r="K21" s="901">
        <v>188615.49</v>
      </c>
      <c r="L21" s="901">
        <v>0</v>
      </c>
      <c r="M21" s="901">
        <v>0</v>
      </c>
      <c r="N21" s="678">
        <v>0</v>
      </c>
      <c r="O21" s="902">
        <f>Table1812142[[#This Row], [je1]]+Table1812142[[#This Row], [je5]]-Table1812142[[#This Row], [je6]]</f>
        <v>0</v>
      </c>
    </row>
    <row customHeight="1" ht="22.5">
      <c r="A22" s="899" t="s">
        <v>298</v>
      </c>
      <c r="B22" s="900"/>
      <c r="C22" s="900"/>
      <c r="D22" s="678" t="s">
        <v>299</v>
      </c>
      <c r="E22" s="901">
        <v>185423.49</v>
      </c>
      <c r="F22" s="901">
        <v>185423.49</v>
      </c>
      <c r="G22" s="901">
        <v>0</v>
      </c>
      <c r="H22" s="901">
        <v>0</v>
      </c>
      <c r="I22" s="678">
        <v>0</v>
      </c>
      <c r="J22" s="901">
        <v>185423.49</v>
      </c>
      <c r="K22" s="901">
        <v>185423.49</v>
      </c>
      <c r="L22" s="901">
        <v>0</v>
      </c>
      <c r="M22" s="901">
        <v>0</v>
      </c>
      <c r="N22" s="678">
        <v>0</v>
      </c>
      <c r="O22" s="902">
        <f>Table1812142[[#This Row], [je1]]+Table1812142[[#This Row], [je5]]-Table1812142[[#This Row], [je6]]</f>
        <v>0</v>
      </c>
    </row>
    <row customHeight="1" ht="22.5">
      <c r="A23" s="899" t="s">
        <v>300</v>
      </c>
      <c r="B23" s="900"/>
      <c r="C23" s="900"/>
      <c r="D23" s="678" t="s">
        <v>301</v>
      </c>
      <c r="E23" s="901">
        <v>3192</v>
      </c>
      <c r="F23" s="901">
        <v>3192</v>
      </c>
      <c r="G23" s="901">
        <v>0</v>
      </c>
      <c r="H23" s="901">
        <v>0</v>
      </c>
      <c r="I23" s="678">
        <v>0</v>
      </c>
      <c r="J23" s="901">
        <v>3192</v>
      </c>
      <c r="K23" s="901">
        <v>3192</v>
      </c>
      <c r="L23" s="901">
        <v>0</v>
      </c>
      <c r="M23" s="901">
        <v>0</v>
      </c>
      <c r="N23" s="678">
        <v>0</v>
      </c>
      <c r="O23" s="902">
        <f>Table1812142[[#This Row], [je1]]+Table1812142[[#This Row], [je5]]-Table1812142[[#This Row], [je6]]</f>
        <v>0</v>
      </c>
    </row>
    <row customHeight="1" ht="22.5">
      <c r="A24" s="899" t="s">
        <v>302</v>
      </c>
      <c r="B24" s="900"/>
      <c r="C24" s="900"/>
      <c r="D24" s="678" t="s">
        <v>303</v>
      </c>
      <c r="E24" s="901">
        <v>40232415.65</v>
      </c>
      <c r="F24" s="901">
        <v>0</v>
      </c>
      <c r="G24" s="901">
        <v>40232415.65</v>
      </c>
      <c r="H24" s="901">
        <v>0</v>
      </c>
      <c r="I24" s="678">
        <v>0</v>
      </c>
      <c r="J24" s="901">
        <v>40232415.65</v>
      </c>
      <c r="K24" s="901">
        <v>0</v>
      </c>
      <c r="L24" s="901">
        <v>40232415.65</v>
      </c>
      <c r="M24" s="901">
        <v>0</v>
      </c>
      <c r="N24" s="678">
        <v>0</v>
      </c>
      <c r="O24" s="902">
        <f>Table1812142[[#This Row], [je1]]+Table1812142[[#This Row], [je5]]-Table1812142[[#This Row], [je6]]</f>
        <v>0</v>
      </c>
    </row>
    <row customHeight="1" ht="22.5">
      <c r="A25" s="899" t="s">
        <v>304</v>
      </c>
      <c r="B25" s="900"/>
      <c r="C25" s="900"/>
      <c r="D25" s="678" t="s">
        <v>305</v>
      </c>
      <c r="E25" s="901">
        <v>40232415.65</v>
      </c>
      <c r="F25" s="901">
        <v>0</v>
      </c>
      <c r="G25" s="901">
        <v>40232415.65</v>
      </c>
      <c r="H25" s="901">
        <v>0</v>
      </c>
      <c r="I25" s="678">
        <v>0</v>
      </c>
      <c r="J25" s="901">
        <v>40232415.65</v>
      </c>
      <c r="K25" s="901">
        <v>0</v>
      </c>
      <c r="L25" s="901">
        <v>40232415.65</v>
      </c>
      <c r="M25" s="901">
        <v>0</v>
      </c>
      <c r="N25" s="678">
        <v>0</v>
      </c>
      <c r="O25" s="902">
        <f>Table1812142[[#This Row], [je1]]+Table1812142[[#This Row], [je5]]-Table1812142[[#This Row], [je6]]</f>
        <v>0</v>
      </c>
    </row>
    <row customHeight="1" ht="22.5">
      <c r="A26" s="899" t="s">
        <v>306</v>
      </c>
      <c r="B26" s="900"/>
      <c r="C26" s="900"/>
      <c r="D26" s="678" t="s">
        <v>307</v>
      </c>
      <c r="E26" s="901">
        <v>12462502</v>
      </c>
      <c r="F26" s="901">
        <v>0</v>
      </c>
      <c r="G26" s="901">
        <v>12462502</v>
      </c>
      <c r="H26" s="901">
        <v>0</v>
      </c>
      <c r="I26" s="678">
        <v>0</v>
      </c>
      <c r="J26" s="901">
        <v>12462502</v>
      </c>
      <c r="K26" s="901">
        <v>0</v>
      </c>
      <c r="L26" s="901">
        <v>12462502</v>
      </c>
      <c r="M26" s="901">
        <v>0</v>
      </c>
      <c r="N26" s="678">
        <v>0</v>
      </c>
      <c r="O26" s="902">
        <f>Table1812142[[#This Row], [je1]]+Table1812142[[#This Row], [je5]]-Table1812142[[#This Row], [je6]]</f>
        <v>0</v>
      </c>
    </row>
    <row customHeight="1" ht="22.5">
      <c r="A27" s="899" t="s">
        <v>308</v>
      </c>
      <c r="B27" s="900"/>
      <c r="C27" s="900"/>
      <c r="D27" s="678" t="s">
        <v>309</v>
      </c>
      <c r="E27" s="901">
        <v>27769913.65</v>
      </c>
      <c r="F27" s="901">
        <v>0</v>
      </c>
      <c r="G27" s="901">
        <v>27769913.65</v>
      </c>
      <c r="H27" s="901">
        <v>0</v>
      </c>
      <c r="I27" s="678">
        <v>0</v>
      </c>
      <c r="J27" s="901">
        <v>27769913.65</v>
      </c>
      <c r="K27" s="901">
        <v>0</v>
      </c>
      <c r="L27" s="901">
        <v>27769913.65</v>
      </c>
      <c r="M27" s="901">
        <v>0</v>
      </c>
      <c r="N27" s="678">
        <v>0</v>
      </c>
      <c r="O27" s="902">
        <f>Table1812142[[#This Row], [je1]]+Table1812142[[#This Row], [je5]]-Table1812142[[#This Row], [je6]]</f>
        <v>0</v>
      </c>
    </row>
    <row customHeight="1" ht="22.5">
      <c r="A28" s="899" t="s">
        <v>310</v>
      </c>
      <c r="B28" s="900"/>
      <c r="C28" s="900"/>
      <c r="D28" s="678" t="s">
        <v>311</v>
      </c>
      <c r="E28" s="901">
        <v>443247</v>
      </c>
      <c r="F28" s="901">
        <v>443247</v>
      </c>
      <c r="G28" s="901">
        <v>0</v>
      </c>
      <c r="H28" s="901">
        <v>0</v>
      </c>
      <c r="I28" s="678">
        <v>0</v>
      </c>
      <c r="J28" s="901">
        <v>443247</v>
      </c>
      <c r="K28" s="901">
        <v>443247</v>
      </c>
      <c r="L28" s="901">
        <v>0</v>
      </c>
      <c r="M28" s="901">
        <v>0</v>
      </c>
      <c r="N28" s="678">
        <v>0</v>
      </c>
      <c r="O28" s="902">
        <f>Table1812142[[#This Row], [je1]]+Table1812142[[#This Row], [je5]]-Table1812142[[#This Row], [je6]]</f>
        <v>0</v>
      </c>
    </row>
    <row customHeight="1" ht="22.5">
      <c r="A29" s="899" t="s">
        <v>312</v>
      </c>
      <c r="B29" s="900"/>
      <c r="C29" s="900"/>
      <c r="D29" s="678" t="s">
        <v>313</v>
      </c>
      <c r="E29" s="901">
        <v>443247</v>
      </c>
      <c r="F29" s="901">
        <v>443247</v>
      </c>
      <c r="G29" s="901">
        <v>0</v>
      </c>
      <c r="H29" s="901">
        <v>0</v>
      </c>
      <c r="I29" s="678">
        <v>0</v>
      </c>
      <c r="J29" s="901">
        <v>443247</v>
      </c>
      <c r="K29" s="901">
        <v>443247</v>
      </c>
      <c r="L29" s="901">
        <v>0</v>
      </c>
      <c r="M29" s="901">
        <v>0</v>
      </c>
      <c r="N29" s="678">
        <v>0</v>
      </c>
      <c r="O29" s="902">
        <f>Table1812142[[#This Row], [je1]]+Table1812142[[#This Row], [je5]]-Table1812142[[#This Row], [je6]]</f>
        <v>0</v>
      </c>
    </row>
    <row customHeight="1" ht="22.5">
      <c r="A30" s="899" t="s">
        <v>314</v>
      </c>
      <c r="B30" s="900"/>
      <c r="C30" s="900"/>
      <c r="D30" s="678" t="s">
        <v>315</v>
      </c>
      <c r="E30" s="901">
        <v>443247</v>
      </c>
      <c r="F30" s="901">
        <v>443247</v>
      </c>
      <c r="G30" s="901">
        <v>0</v>
      </c>
      <c r="H30" s="901">
        <v>0</v>
      </c>
      <c r="I30" s="678">
        <v>0</v>
      </c>
      <c r="J30" s="901">
        <v>443247</v>
      </c>
      <c r="K30" s="901">
        <v>443247</v>
      </c>
      <c r="L30" s="901">
        <v>0</v>
      </c>
      <c r="M30" s="901">
        <v>0</v>
      </c>
      <c r="N30" s="678">
        <v>0</v>
      </c>
      <c r="O30" s="902">
        <f>Table1812142[[#This Row], [je1]]+Table1812142[[#This Row], [je5]]-Table1812142[[#This Row], [je6]]</f>
        <v>0</v>
      </c>
    </row>
    <row customHeight="1" ht="22.5">
      <c r="A31" s="899" t="s">
        <v>316</v>
      </c>
      <c r="B31" s="900"/>
      <c r="C31" s="900"/>
      <c r="D31" s="678" t="s">
        <v>317</v>
      </c>
      <c r="E31" s="901">
        <v>341978.93</v>
      </c>
      <c r="F31" s="901">
        <v>341978.93</v>
      </c>
      <c r="G31" s="901">
        <v>0</v>
      </c>
      <c r="H31" s="901">
        <v>0</v>
      </c>
      <c r="I31" s="678">
        <v>0</v>
      </c>
      <c r="J31" s="901">
        <v>341978.93</v>
      </c>
      <c r="K31" s="901">
        <v>341978.93</v>
      </c>
      <c r="L31" s="901">
        <v>0</v>
      </c>
      <c r="M31" s="901">
        <v>0</v>
      </c>
      <c r="N31" s="678">
        <v>0</v>
      </c>
      <c r="O31" s="902">
        <f>Table1812142[[#This Row], [je1]]+Table1812142[[#This Row], [je5]]-Table1812142[[#This Row], [je6]]</f>
        <v>0</v>
      </c>
    </row>
    <row customHeight="1" ht="22.5">
      <c r="A32" s="899" t="s">
        <v>318</v>
      </c>
      <c r="B32" s="900"/>
      <c r="C32" s="900"/>
      <c r="D32" s="678" t="s">
        <v>319</v>
      </c>
      <c r="E32" s="901">
        <v>341978.93</v>
      </c>
      <c r="F32" s="901">
        <v>341978.93</v>
      </c>
      <c r="G32" s="901">
        <v>0</v>
      </c>
      <c r="H32" s="901">
        <v>0</v>
      </c>
      <c r="I32" s="678">
        <v>0</v>
      </c>
      <c r="J32" s="901">
        <v>341978.93</v>
      </c>
      <c r="K32" s="901">
        <v>341978.93</v>
      </c>
      <c r="L32" s="901">
        <v>0</v>
      </c>
      <c r="M32" s="901">
        <v>0</v>
      </c>
      <c r="N32" s="678">
        <v>0</v>
      </c>
      <c r="O32" s="902">
        <f>Table1812142[[#This Row], [je1]]+Table1812142[[#This Row], [je5]]-Table1812142[[#This Row], [je6]]</f>
        <v>0</v>
      </c>
    </row>
    <row customHeight="1" ht="22.5">
      <c r="A33" s="899" t="s">
        <v>320</v>
      </c>
      <c r="B33" s="900"/>
      <c r="C33" s="900"/>
      <c r="D33" s="678" t="s">
        <v>321</v>
      </c>
      <c r="E33" s="901">
        <v>341978.93</v>
      </c>
      <c r="F33" s="901">
        <v>341978.93</v>
      </c>
      <c r="G33" s="901">
        <v>0</v>
      </c>
      <c r="H33" s="901">
        <v>0</v>
      </c>
      <c r="I33" s="678">
        <v>0</v>
      </c>
      <c r="J33" s="901">
        <v>341978.93</v>
      </c>
      <c r="K33" s="901">
        <v>341978.93</v>
      </c>
      <c r="L33" s="901">
        <v>0</v>
      </c>
      <c r="M33" s="901">
        <v>0</v>
      </c>
      <c r="N33" s="678">
        <v>0</v>
      </c>
      <c r="O33" s="902">
        <f>Table1812142[[#This Row], [je1]]+Table1812142[[#This Row], [je5]]-Table1812142[[#This Row], [je6]]</f>
        <v>0</v>
      </c>
    </row>
    <row customHeight="1" ht="22.5">
      <c r="A34" s="899" t="s">
        <v>322</v>
      </c>
      <c r="B34" s="900"/>
      <c r="C34" s="900"/>
      <c r="D34" s="678" t="s">
        <v>323</v>
      </c>
      <c r="E34" s="901">
        <v>39504169.67</v>
      </c>
      <c r="F34" s="901">
        <v>28882841.14</v>
      </c>
      <c r="G34" s="901">
        <v>10621328.53</v>
      </c>
      <c r="H34" s="901">
        <v>0</v>
      </c>
      <c r="I34" s="678">
        <v>0</v>
      </c>
      <c r="J34" s="901">
        <v>39504169.67</v>
      </c>
      <c r="K34" s="901">
        <v>28882841.14</v>
      </c>
      <c r="L34" s="901">
        <v>10621328.53</v>
      </c>
      <c r="M34" s="901">
        <v>0</v>
      </c>
      <c r="N34" s="678">
        <v>0</v>
      </c>
      <c r="O34" s="902">
        <f>Table1812142[[#This Row], [je1]]+Table1812142[[#This Row], [je5]]-Table1812142[[#This Row], [je6]]</f>
        <v>0</v>
      </c>
    </row>
    <row customHeight="1" ht="22.5">
      <c r="A35" s="899" t="s">
        <v>324</v>
      </c>
      <c r="B35" s="900"/>
      <c r="C35" s="900"/>
      <c r="D35" s="678" t="s">
        <v>325</v>
      </c>
      <c r="E35" s="901">
        <v>10621328.53</v>
      </c>
      <c r="F35" s="901">
        <v>0</v>
      </c>
      <c r="G35" s="901">
        <v>10621328.53</v>
      </c>
      <c r="H35" s="901">
        <v>0</v>
      </c>
      <c r="I35" s="678">
        <v>0</v>
      </c>
      <c r="J35" s="901">
        <v>10621328.53</v>
      </c>
      <c r="K35" s="901">
        <v>0</v>
      </c>
      <c r="L35" s="901">
        <v>10621328.53</v>
      </c>
      <c r="M35" s="901">
        <v>0</v>
      </c>
      <c r="N35" s="678">
        <v>0</v>
      </c>
      <c r="O35" s="902">
        <f>Table1812142[[#This Row], [je1]]+Table1812142[[#This Row], [je5]]-Table1812142[[#This Row], [je6]]</f>
        <v>0</v>
      </c>
    </row>
    <row customHeight="1" ht="22.5">
      <c r="A36" s="899" t="s">
        <v>326</v>
      </c>
      <c r="B36" s="900"/>
      <c r="C36" s="900"/>
      <c r="D36" s="678" t="s">
        <v>327</v>
      </c>
      <c r="E36" s="901">
        <v>10621328.53</v>
      </c>
      <c r="F36" s="901">
        <v>0</v>
      </c>
      <c r="G36" s="901">
        <v>10621328.53</v>
      </c>
      <c r="H36" s="901">
        <v>0</v>
      </c>
      <c r="I36" s="678">
        <v>0</v>
      </c>
      <c r="J36" s="901">
        <v>10621328.53</v>
      </c>
      <c r="K36" s="901">
        <v>0</v>
      </c>
      <c r="L36" s="901">
        <v>10621328.53</v>
      </c>
      <c r="M36" s="901">
        <v>0</v>
      </c>
      <c r="N36" s="678">
        <v>0</v>
      </c>
      <c r="O36" s="902">
        <f>Table1812142[[#This Row], [je1]]+Table1812142[[#This Row], [je5]]-Table1812142[[#This Row], [je6]]</f>
        <v>0</v>
      </c>
    </row>
    <row customHeight="1" ht="22.5">
      <c r="A37" s="899" t="s">
        <v>328</v>
      </c>
      <c r="B37" s="900"/>
      <c r="C37" s="900"/>
      <c r="D37" s="678" t="s">
        <v>329</v>
      </c>
      <c r="E37" s="901">
        <v>28882841.14</v>
      </c>
      <c r="F37" s="901">
        <v>28882841.14</v>
      </c>
      <c r="G37" s="901">
        <v>0</v>
      </c>
      <c r="H37" s="901">
        <v>0</v>
      </c>
      <c r="I37" s="678">
        <v>0</v>
      </c>
      <c r="J37" s="901">
        <v>28882841.14</v>
      </c>
      <c r="K37" s="901">
        <v>28882841.14</v>
      </c>
      <c r="L37" s="901">
        <v>0</v>
      </c>
      <c r="M37" s="901">
        <v>0</v>
      </c>
      <c r="N37" s="678">
        <v>0</v>
      </c>
      <c r="O37" s="902">
        <f>Table1812142[[#This Row], [je1]]+Table1812142[[#This Row], [je5]]-Table1812142[[#This Row], [je6]]</f>
        <v>0</v>
      </c>
    </row>
    <row customHeight="1" ht="22.5">
      <c r="A38" s="899" t="s">
        <v>330</v>
      </c>
      <c r="B38" s="900"/>
      <c r="C38" s="900"/>
      <c r="D38" s="678" t="s">
        <v>331</v>
      </c>
      <c r="E38" s="901">
        <v>28882841.14</v>
      </c>
      <c r="F38" s="901">
        <v>28882841.14</v>
      </c>
      <c r="G38" s="901">
        <v>0</v>
      </c>
      <c r="H38" s="901">
        <v>0</v>
      </c>
      <c r="I38" s="678">
        <v>0</v>
      </c>
      <c r="J38" s="901">
        <v>28882841.14</v>
      </c>
      <c r="K38" s="901">
        <v>28882841.14</v>
      </c>
      <c r="L38" s="901">
        <v>0</v>
      </c>
      <c r="M38" s="901">
        <v>0</v>
      </c>
      <c r="N38" s="678">
        <v>0</v>
      </c>
      <c r="O38" s="902">
        <f>Table1812142[[#This Row], [je1]]+Table1812142[[#This Row], [je5]]-Table1812142[[#This Row], [je6]]</f>
        <v>0</v>
      </c>
    </row>
    <row s="903" customFormat="1" customHeight="1" ht="15">
      <c r="A39" s="903"/>
      <c r="O39" s="903"/>
    </row>
  </sheetData>
  <mergeCells count="8">
    <mergeCell ref="A1:O1"/>
    <mergeCell ref="A4:D4"/>
    <mergeCell ref="O4:O5"/>
    <mergeCell ref="A5:C5"/>
    <mergeCell ref="A3:D3"/>
    <mergeCell ref="A2:O2"/>
    <mergeCell ref="E4:I4"/>
    <mergeCell ref="J4:N4"/>
  </mergeCells>
  <pageSetup paperSize="8" firstPageNumber="1" pageOrder="downThenOver" orientation="landscape" blackAndWhite="1" useFirstPageNumber="1"/>
  <headerFooter>
    <oddHeader>&amp;L&amp;C&amp;R</oddHeader>
    <oddFooter>&amp;L&amp;C&amp;R</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25</vt:i4>
      </vt:variant>
    </vt:vector>
  </HeadingPairs>
  <TitlesOfParts>
    <vt:vector size="25" baseType="lpstr">
      <vt:lpstr>封面</vt:lpstr>
      <vt:lpstr>Z01表收入支出决算总表</vt:lpstr>
      <vt:lpstr>Z01-1表财政拨款收入支出决算总表</vt:lpstr>
      <vt:lpstr>Z02表收入支出决算表</vt:lpstr>
      <vt:lpstr>Z03表收入决算表</vt:lpstr>
      <vt:lpstr>Z04表支出决算表</vt:lpstr>
      <vt:lpstr>Z05表支出决算明细表</vt:lpstr>
      <vt:lpstr>Z05-1表基本支出决算明细表</vt:lpstr>
      <vt:lpstr>Z05-2表项目支出决算明细表</vt:lpstr>
      <vt:lpstr>Z05-3表经营支出决算明细表</vt:lpstr>
      <vt:lpstr>Z06表项目收入支出决算表</vt:lpstr>
      <vt:lpstr>Z07表一般公共预算财政拨款收入支出决算表</vt:lpstr>
      <vt:lpstr>Z08表一般公共预算财政拨款支出明细表</vt:lpstr>
      <vt:lpstr>Z08-1表一般公共预算财政拨款基本支出决算明细表(1)</vt:lpstr>
      <vt:lpstr>Z08-2表一般公共预算财政拨款项目支出明细表</vt:lpstr>
      <vt:lpstr>Z09表政府性基金预算财政拨款收支决算表</vt:lpstr>
      <vt:lpstr>Z10表政府性基金预算财政拨款支出决算明细表</vt:lpstr>
      <vt:lpstr>Z10-1表政府性基金预算财政拨款基本支出决算明细表</vt:lpstr>
      <vt:lpstr>Z10-2表政府性基金预算财政拨款项目支出决算明细表</vt:lpstr>
      <vt:lpstr>Z11表国有资本经营预算财政拨款收支决算表</vt:lpstr>
      <vt:lpstr>Z12表国有资本经营预算财政拨款项目支出决算明细表</vt:lpstr>
      <vt:lpstr>F01预算支出相关信息表</vt:lpstr>
      <vt:lpstr>F02表基本数字表</vt:lpstr>
      <vt:lpstr>F03机构运行信息表</vt:lpstr>
      <vt:lpstr>F04表非税收入征缴情况表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2006-06-21T16:00:00Z</dcterms:created>
  <cp:lastPrinted>2021-10-17T08:49:00Z</cp:lastPrinted>
  <dcterms:modified xsi:type="dcterms:W3CDTF">2022-08-16T06:51:25Z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7567501F197E45C8934CCDB561477AA2</vt:lpwstr>
  </property>
</Properties>
</file>