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Print_Area" localSheetId="0">Sheet1!$A$1:$U$114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<sst xmlns="http://schemas.openxmlformats.org/spreadsheetml/2006/main" count="506" uniqueCount="374">
  <si>
    <t>2025年一季度就业见习补贴公示名单</t>
  </si>
  <si>
    <t>序号</t>
  </si>
  <si>
    <t>见习单位数量</t>
  </si>
  <si>
    <t>姓名</t>
  </si>
  <si>
    <t>身份证号</t>
  </si>
  <si>
    <t>联系电话</t>
  </si>
  <si>
    <t>毕业院校</t>
  </si>
  <si>
    <t>毕业时间
(YYYYMMDD)</t>
  </si>
  <si>
    <t>见习身份</t>
  </si>
  <si>
    <t>见习单位</t>
  </si>
  <si>
    <t>见习协议时间</t>
  </si>
  <si>
    <t>一季度见习补贴时段</t>
  </si>
  <si>
    <t>补贴月数（月）</t>
  </si>
  <si>
    <t>岗位补贴（元）</t>
  </si>
  <si>
    <t>保费补贴（元）</t>
  </si>
  <si>
    <t>合计补贴（元）</t>
  </si>
  <si>
    <t>补贴状态</t>
  </si>
  <si>
    <t>到期状态</t>
  </si>
  <si>
    <t>截止当天到期</t>
  </si>
  <si>
    <t>本月非正常结束退出人数</t>
  </si>
  <si>
    <t>开始时间</t>
  </si>
  <si>
    <t>截止时间</t>
  </si>
  <si>
    <t>加明慧</t>
  </si>
  <si>
    <t>152727********0049</t>
  </si>
  <si>
    <t>135****7823</t>
  </si>
  <si>
    <t>晋中师范高等专科学校</t>
  </si>
  <si>
    <t>毕业2年内高校毕业生</t>
  </si>
  <si>
    <t>稷山县社会保险中心</t>
  </si>
  <si>
    <t>韩栋丽</t>
  </si>
  <si>
    <t>142727********3524</t>
  </si>
  <si>
    <t>156****7002</t>
  </si>
  <si>
    <t>山西旅游职业学院</t>
  </si>
  <si>
    <t>姚清雅</t>
  </si>
  <si>
    <t>142727********0324</t>
  </si>
  <si>
    <t>176****9276</t>
  </si>
  <si>
    <t>江西财经大学现代经济管理学院</t>
  </si>
  <si>
    <t>景卓雅</t>
  </si>
  <si>
    <t>142727********0023</t>
  </si>
  <si>
    <t>182****0500</t>
  </si>
  <si>
    <t>吕梁学院</t>
  </si>
  <si>
    <t>张志静</t>
  </si>
  <si>
    <t>140824********0122</t>
  </si>
  <si>
    <t>182****4899</t>
  </si>
  <si>
    <t>长治学院</t>
  </si>
  <si>
    <t>陈小艳</t>
  </si>
  <si>
    <t>140824********0027</t>
  </si>
  <si>
    <t>178****7805</t>
  </si>
  <si>
    <t>山西大学商务学院</t>
  </si>
  <si>
    <t>王昊慧</t>
  </si>
  <si>
    <t>142727********0321</t>
  </si>
  <si>
    <t>139****1099</t>
  </si>
  <si>
    <t>运城高等师范专科学校</t>
  </si>
  <si>
    <t>20220701</t>
  </si>
  <si>
    <t>16-24周岁城乡失业青年</t>
  </si>
  <si>
    <t>稷山县社会保险中心 汇总</t>
  </si>
  <si>
    <t>王泽坤</t>
  </si>
  <si>
    <t>140824********0032</t>
  </si>
  <si>
    <t>185****4578</t>
  </si>
  <si>
    <t>太原学院</t>
  </si>
  <si>
    <t>稷山县住房和城乡建设管理局</t>
  </si>
  <si>
    <t>稷山县住房和城乡建设管理局 汇总</t>
  </si>
  <si>
    <t>苏卓慧</t>
  </si>
  <si>
    <t>140824********0029</t>
  </si>
  <si>
    <t>152****8211</t>
  </si>
  <si>
    <t>苏州职业技术学院</t>
  </si>
  <si>
    <t>稷山恒德医院</t>
  </si>
  <si>
    <t>李彩翠</t>
  </si>
  <si>
    <t>140824********002X</t>
  </si>
  <si>
    <t>136****0024</t>
  </si>
  <si>
    <t>运城护理职业学院</t>
  </si>
  <si>
    <t>薛婧娴</t>
  </si>
  <si>
    <t>142727********0329</t>
  </si>
  <si>
    <t>191****1025</t>
  </si>
  <si>
    <t>运城职业技术学院</t>
  </si>
  <si>
    <t>贾玉华</t>
  </si>
  <si>
    <t>142727********3520</t>
  </si>
  <si>
    <t>150****9861</t>
  </si>
  <si>
    <t>阳泉职业技术学院</t>
  </si>
  <si>
    <t>裴嘉妮</t>
  </si>
  <si>
    <t>140824********0081</t>
  </si>
  <si>
    <t>185****8130</t>
  </si>
  <si>
    <t>临汾职业技术学院</t>
  </si>
  <si>
    <t>景团</t>
  </si>
  <si>
    <t>142727********4012</t>
  </si>
  <si>
    <t>199****8552</t>
  </si>
  <si>
    <t>周家旗</t>
  </si>
  <si>
    <t>140429********6019</t>
  </si>
  <si>
    <t>183****0630</t>
  </si>
  <si>
    <t>刘雅琪</t>
  </si>
  <si>
    <t>142727********2043</t>
  </si>
  <si>
    <t>193****3137</t>
  </si>
  <si>
    <t>运城职业技术大学</t>
  </si>
  <si>
    <t>卫若彤</t>
  </si>
  <si>
    <t>140824********0022</t>
  </si>
  <si>
    <t>184****2892</t>
  </si>
  <si>
    <t>迪海青</t>
  </si>
  <si>
    <t>151****1061</t>
  </si>
  <si>
    <t>山西青年职业学院</t>
  </si>
  <si>
    <t>焦  彤</t>
  </si>
  <si>
    <t xml:space="preserve">140824********025 </t>
  </si>
  <si>
    <t>132****8276</t>
  </si>
  <si>
    <t>山西药科职业学院</t>
  </si>
  <si>
    <t>梁茹雅</t>
  </si>
  <si>
    <t>142727********0028</t>
  </si>
  <si>
    <t>182****1793</t>
  </si>
  <si>
    <t>山西卫生健康职业学院</t>
  </si>
  <si>
    <t>何佳京</t>
  </si>
  <si>
    <t>142729********2725</t>
  </si>
  <si>
    <t>134****1453</t>
  </si>
  <si>
    <t>曹聪蕊</t>
  </si>
  <si>
    <t>142727********0022</t>
  </si>
  <si>
    <t>177****6051</t>
  </si>
  <si>
    <t>稷山恒德医院 汇总</t>
  </si>
  <si>
    <t>王璇</t>
  </si>
  <si>
    <t>140824********0041</t>
  </si>
  <si>
    <t>175****8221</t>
  </si>
  <si>
    <t>稷山县妇幼保健计划生育服务中心</t>
  </si>
  <si>
    <t>稷山县妇幼保健计划生育服务中心 汇总</t>
  </si>
  <si>
    <t>贺玉萍</t>
  </si>
  <si>
    <t>140824********0084</t>
  </si>
  <si>
    <t>155****3802</t>
  </si>
  <si>
    <t>稷山县人民政府办公室综合保障中心</t>
  </si>
  <si>
    <t>管静茹</t>
  </si>
  <si>
    <t>140824********0089</t>
  </si>
  <si>
    <t>198****6069</t>
  </si>
  <si>
    <t xml:space="preserve"> 董喆彤 </t>
  </si>
  <si>
    <t>142727********031X</t>
  </si>
  <si>
    <t>138****7018</t>
  </si>
  <si>
    <t>20240701</t>
  </si>
  <si>
    <t>稷山县人民政府办公室综合保障中心 汇总</t>
  </si>
  <si>
    <t>杨博</t>
  </si>
  <si>
    <t>142727********1547</t>
  </si>
  <si>
    <t>155****5656</t>
  </si>
  <si>
    <t>中北大学信息商务学院</t>
  </si>
  <si>
    <t>中国共产主义青年团稷山县委员会</t>
  </si>
  <si>
    <t>中国共产主义青年团稷山县委员会 汇总</t>
  </si>
  <si>
    <t>张晓玉</t>
  </si>
  <si>
    <t>142727********0041</t>
  </si>
  <si>
    <t>166****0261</t>
  </si>
  <si>
    <t>晋中学院</t>
  </si>
  <si>
    <t>稷山县体育发展中心</t>
  </si>
  <si>
    <t>稷山县体育发展中心 汇总</t>
  </si>
  <si>
    <t>文盼盼</t>
  </si>
  <si>
    <t>140825********0029</t>
  </si>
  <si>
    <t>188****7020</t>
  </si>
  <si>
    <t>山西应用科技学院</t>
  </si>
  <si>
    <t>稷山县商务局</t>
  </si>
  <si>
    <t>薛靓玉</t>
  </si>
  <si>
    <t>140824********0063</t>
  </si>
  <si>
    <t>155****6507</t>
  </si>
  <si>
    <t>杨玉蓉</t>
  </si>
  <si>
    <t>140824********0069</t>
  </si>
  <si>
    <t>195****7787</t>
  </si>
  <si>
    <t>运城学院</t>
  </si>
  <si>
    <t>苏垚瑞</t>
  </si>
  <si>
    <t>140824********0068</t>
  </si>
  <si>
    <t>151****3457</t>
  </si>
  <si>
    <t>长沙理工大学城南学院</t>
  </si>
  <si>
    <t>稷山县商务局 汇总</t>
  </si>
  <si>
    <t>景松林</t>
  </si>
  <si>
    <t>140824********0028</t>
  </si>
  <si>
    <t>188****0209</t>
  </si>
  <si>
    <t>中国共产党稷山县纪律检查委员会</t>
  </si>
  <si>
    <t>中国共产党稷山县纪律检查委员会 汇总</t>
  </si>
  <si>
    <t>杨佳茹</t>
  </si>
  <si>
    <t>142727********2523</t>
  </si>
  <si>
    <t>155****0650</t>
  </si>
  <si>
    <t>山西工商学院</t>
  </si>
  <si>
    <t>稷山县清河康乐幼儿园</t>
  </si>
  <si>
    <t>李乐飞</t>
  </si>
  <si>
    <t>142727********2528</t>
  </si>
  <si>
    <t>134****8545</t>
  </si>
  <si>
    <t>稷山县职业中学</t>
  </si>
  <si>
    <t>冯茹</t>
  </si>
  <si>
    <t>142727********2586</t>
  </si>
  <si>
    <t>176****9117</t>
  </si>
  <si>
    <t>山西职业技术学院</t>
  </si>
  <si>
    <t>稷山县清河康乐幼儿园 汇总</t>
  </si>
  <si>
    <t>党春笑</t>
  </si>
  <si>
    <t>141029********0021</t>
  </si>
  <si>
    <t>150****3182</t>
  </si>
  <si>
    <t>稷山康宁护理院</t>
  </si>
  <si>
    <t>冯夏薇</t>
  </si>
  <si>
    <t>140824********0042</t>
  </si>
  <si>
    <t>150****0835</t>
  </si>
  <si>
    <t>杨雪晶</t>
  </si>
  <si>
    <t>159****5660</t>
  </si>
  <si>
    <t>宋洁茹</t>
  </si>
  <si>
    <t>140824********0020</t>
  </si>
  <si>
    <t>182****7512</t>
  </si>
  <si>
    <t>山西同文职业技术学院</t>
  </si>
  <si>
    <t>程龙</t>
  </si>
  <si>
    <t>140824********0014</t>
  </si>
  <si>
    <t>173****4680</t>
  </si>
  <si>
    <t>马黄蓉</t>
  </si>
  <si>
    <t>140824********0024</t>
  </si>
  <si>
    <t>177****1092</t>
  </si>
  <si>
    <t>黄美男</t>
  </si>
  <si>
    <t>140824********0148</t>
  </si>
  <si>
    <t>182****2813</t>
  </si>
  <si>
    <t>漯河医学高等专科学校</t>
  </si>
  <si>
    <t>贾茫爱</t>
  </si>
  <si>
    <t>152****0652</t>
  </si>
  <si>
    <t>忻州职业技术学院</t>
  </si>
  <si>
    <t>张岩</t>
  </si>
  <si>
    <t>142727********2033</t>
  </si>
  <si>
    <t>173****5341</t>
  </si>
  <si>
    <t>郑州澍清医学高等专科学校</t>
  </si>
  <si>
    <t>稷山康宁护理院 汇总</t>
  </si>
  <si>
    <t>薛亮璞</t>
  </si>
  <si>
    <t>142727********4027</t>
  </si>
  <si>
    <t>198****6958</t>
  </si>
  <si>
    <t>添加您渤海职业技术学院</t>
  </si>
  <si>
    <t>稷山县融媒体中心</t>
  </si>
  <si>
    <t>稷山县融媒体中心 汇总</t>
  </si>
  <si>
    <t>翟润钰</t>
  </si>
  <si>
    <t>176****0088</t>
  </si>
  <si>
    <t>苏州科技大学</t>
  </si>
  <si>
    <t>稷山县交通运输综合行政执法大队</t>
  </si>
  <si>
    <t>稷山县交通运输综合行政执法大队 汇总</t>
  </si>
  <si>
    <t>付雪莲</t>
  </si>
  <si>
    <t>140824********0048</t>
  </si>
  <si>
    <t>198****5425</t>
  </si>
  <si>
    <t>20240625</t>
  </si>
  <si>
    <t>稷山稷峰现代口腔医院</t>
  </si>
  <si>
    <t>李红丽</t>
  </si>
  <si>
    <t>142727********1020</t>
  </si>
  <si>
    <t/>
  </si>
  <si>
    <t>见习终止</t>
  </si>
  <si>
    <t>王炫佳</t>
  </si>
  <si>
    <t>142727********1520</t>
  </si>
  <si>
    <t>152****1633</t>
  </si>
  <si>
    <t>稷山稷峰现代口腔医院 汇总</t>
  </si>
  <si>
    <t>董亚才</t>
  </si>
  <si>
    <t>140824********0038</t>
  </si>
  <si>
    <t>178****1074</t>
  </si>
  <si>
    <t>20231012</t>
  </si>
  <si>
    <t>中共稷山县委党校</t>
  </si>
  <si>
    <t>秦蒙娜</t>
  </si>
  <si>
    <t>131****5673</t>
  </si>
  <si>
    <t>湖南师范大学</t>
  </si>
  <si>
    <t>20230701</t>
  </si>
  <si>
    <t>中共稷山县委党校 汇总</t>
  </si>
  <si>
    <t>任麒儒</t>
  </si>
  <si>
    <t>142727********6026</t>
  </si>
  <si>
    <t>130****4127</t>
  </si>
  <si>
    <t>江苏海事职业技术学院</t>
  </si>
  <si>
    <t>20230630</t>
  </si>
  <si>
    <t>稷山县公安局交通管理大队</t>
  </si>
  <si>
    <t>李海丝</t>
  </si>
  <si>
    <t>195****4693</t>
  </si>
  <si>
    <t>山西省运城关圣旅游学校</t>
  </si>
  <si>
    <t>稷山县公安局交通管理大队 汇总</t>
  </si>
  <si>
    <t>郑义</t>
  </si>
  <si>
    <t>140824********0064</t>
  </si>
  <si>
    <t>147****5212</t>
  </si>
  <si>
    <t>天津职业技术师范大学</t>
  </si>
  <si>
    <t>稷山县农村经济事务中心</t>
  </si>
  <si>
    <t>稷山县农村经济事务中心 汇总</t>
  </si>
  <si>
    <t>徐忆琳</t>
  </si>
  <si>
    <t>142727********152X</t>
  </si>
  <si>
    <t>131****0605</t>
  </si>
  <si>
    <t>晋中职业技术学院</t>
  </si>
  <si>
    <t>稷山县文化和旅游局</t>
  </si>
  <si>
    <t>马雨晗</t>
  </si>
  <si>
    <t>181****8989</t>
  </si>
  <si>
    <t>稷山县文化和旅游局 汇总</t>
  </si>
  <si>
    <t>韩璐</t>
  </si>
  <si>
    <t>142727********3523</t>
  </si>
  <si>
    <t>178****3618</t>
  </si>
  <si>
    <t>山西师范大学现代文理学院</t>
  </si>
  <si>
    <t>稷山县水利局</t>
  </si>
  <si>
    <t>翟鹏飞</t>
  </si>
  <si>
    <t>140824********0015</t>
  </si>
  <si>
    <t>184****0469</t>
  </si>
  <si>
    <t>太原师范学院</t>
  </si>
  <si>
    <t>20240622</t>
  </si>
  <si>
    <t>程佳莹</t>
  </si>
  <si>
    <t>142727********3529</t>
  </si>
  <si>
    <t>150****6726</t>
  </si>
  <si>
    <t>20240606</t>
  </si>
  <si>
    <t>稷山县水利局 汇总</t>
  </si>
  <si>
    <t>岳佳乐</t>
  </si>
  <si>
    <t>188****3598</t>
  </si>
  <si>
    <t>稷山县交通运输事业发展中心</t>
  </si>
  <si>
    <t>付晓雨</t>
  </si>
  <si>
    <t>140824********004X</t>
  </si>
  <si>
    <t>177****2280</t>
  </si>
  <si>
    <t>山西农业大学信息学院</t>
  </si>
  <si>
    <t>稷山县交通运输事业发展中心 汇总</t>
  </si>
  <si>
    <t>杨迪</t>
  </si>
  <si>
    <t>142727********0327</t>
  </si>
  <si>
    <t>132****0404</t>
  </si>
  <si>
    <t>重庆财经学院</t>
  </si>
  <si>
    <t>稷山县城镇集体工业联合社</t>
  </si>
  <si>
    <t>稷山县城镇集体工业联合社 汇总</t>
  </si>
  <si>
    <t>李雨暄</t>
  </si>
  <si>
    <t>140824********0021</t>
  </si>
  <si>
    <t>188****1635</t>
  </si>
  <si>
    <t>稷山县枣业发展服务中心</t>
  </si>
  <si>
    <t>稷山县枣业发展服务中心 汇总</t>
  </si>
  <si>
    <t>赵贝瑶</t>
  </si>
  <si>
    <t>142727********3063</t>
  </si>
  <si>
    <t>131****2744</t>
  </si>
  <si>
    <t>运城幼儿师范高等专科学校</t>
  </si>
  <si>
    <t>稷山县就业服务中心</t>
  </si>
  <si>
    <t>稷山县就业服务中心 汇总</t>
  </si>
  <si>
    <t>牛彤彤</t>
  </si>
  <si>
    <t>142727********404X</t>
  </si>
  <si>
    <t>186****0759</t>
  </si>
  <si>
    <t>稷山县妇女联合会</t>
  </si>
  <si>
    <t>景正丽</t>
  </si>
  <si>
    <t>142727********4022</t>
  </si>
  <si>
    <t>182****2157</t>
  </si>
  <si>
    <t>西安建筑科技大学</t>
  </si>
  <si>
    <t>20230703</t>
  </si>
  <si>
    <t>稷山县妇女联合会 汇总</t>
  </si>
  <si>
    <t>张茹怡</t>
  </si>
  <si>
    <t>132****3569</t>
  </si>
  <si>
    <t>太原师范学校</t>
  </si>
  <si>
    <t>中国人民政治协商会议山西省稷山县委员会</t>
  </si>
  <si>
    <t>中国人民政治协商会议山西省稷山县委员会 汇总</t>
  </si>
  <si>
    <t>汪浩</t>
  </si>
  <si>
    <t>142727********0014</t>
  </si>
  <si>
    <t>178****3431</t>
  </si>
  <si>
    <t>山西晋龙养殖股份有限公司</t>
  </si>
  <si>
    <t>郑苏蓉</t>
  </si>
  <si>
    <t>142727********3526</t>
  </si>
  <si>
    <t>138****8958</t>
  </si>
  <si>
    <t>张沈</t>
  </si>
  <si>
    <t>142727********3530</t>
  </si>
  <si>
    <t>183****2002</t>
  </si>
  <si>
    <t>山西工程技术学院</t>
  </si>
  <si>
    <t>张龙龙</t>
  </si>
  <si>
    <t>142732********5610</t>
  </si>
  <si>
    <t>176****8964</t>
  </si>
  <si>
    <t>卢红林</t>
  </si>
  <si>
    <t>140824********0142</t>
  </si>
  <si>
    <t>184****6879</t>
  </si>
  <si>
    <t>晋中信息学院</t>
  </si>
  <si>
    <t>柴琳</t>
  </si>
  <si>
    <t>142724********2528</t>
  </si>
  <si>
    <t>184****8669</t>
  </si>
  <si>
    <t>山西农业大学</t>
  </si>
  <si>
    <t>王国斌</t>
  </si>
  <si>
    <t>142727********1030</t>
  </si>
  <si>
    <t>155****4747</t>
  </si>
  <si>
    <t>张海洋</t>
  </si>
  <si>
    <t>142724********4116</t>
  </si>
  <si>
    <t>151****2865</t>
  </si>
  <si>
    <t>梁吉鑫</t>
  </si>
  <si>
    <t>142725********3612</t>
  </si>
  <si>
    <t>138****3601</t>
  </si>
  <si>
    <t>王胜男</t>
  </si>
  <si>
    <t>142727********4529</t>
  </si>
  <si>
    <t>152****4361</t>
  </si>
  <si>
    <t>陆笑龙</t>
  </si>
  <si>
    <t>140824********0035</t>
  </si>
  <si>
    <t>139****7127</t>
  </si>
  <si>
    <t>太远工业学院</t>
  </si>
  <si>
    <t>李林源</t>
  </si>
  <si>
    <t>142727********5039</t>
  </si>
  <si>
    <t>157****3962</t>
  </si>
  <si>
    <t>卫亮鑫</t>
  </si>
  <si>
    <t>140882********0019</t>
  </si>
  <si>
    <t>186****7394</t>
  </si>
  <si>
    <t>山西晋龙养殖股份有限公司 汇总</t>
  </si>
  <si>
    <t>薛二洋</t>
  </si>
  <si>
    <t>142727********4526</t>
  </si>
  <si>
    <t>198****1877</t>
  </si>
  <si>
    <t xml:space="preserve">稷山黄河流域生态保护和高质量发展促进中心 </t>
  </si>
  <si>
    <t>稷山黄河流域生态保护和高质量发展促进中心  汇总</t>
  </si>
  <si>
    <t>总计</t>
  </si>
  <si>
    <t xml:space="preserve">    注：2024年每人每月补贴1128元；2025年每人每月补贴1230元              人 数：84人       见习单位数：27个        金 额：307980元（岗位补贴月数252个月，补贴金额302700元；意外伤害保险补助人数22人，补助金额5280元）           
           负责人：李斌                                       承办人：李斌                     填表人：李斌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</si>
</sst>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"/>
  </numFmts>
  <fonts count="33">
    <font>
      <sz val="12"/>
      <name val="宋体"/>
      <charset val="134"/>
    </font>
    <font>
      <sz val="14"/>
      <name val="宋体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4"/>
      <name val="楷体"/>
      <charset val="134"/>
    </font>
    <font>
      <sz val="14"/>
      <color theme="1"/>
      <name val="楷体"/>
      <charset val="134"/>
    </font>
    <font>
      <b/>
      <sz val="14"/>
      <name val="宋体"/>
      <charset val="134"/>
    </font>
    <font>
      <sz val="12"/>
      <name val="楷体"/>
      <charset val="134"/>
    </font>
    <font>
      <sz val="16"/>
      <color theme="1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6" borderId="23" applyNumberFormat="0" applyAlignment="0" applyProtection="0">
      <alignment vertical="center"/>
    </xf>
    <xf numFmtId="0" fontId="25" fillId="7" borderId="25" applyNumberFormat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76" fontId="4" fillId="3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27"/>
  <sheetViews>
    <sheetView tabSelected="1" zoomScale="70" zoomScaleNormal="70" topLeftCell="H1" workbookViewId="0">
      <pane ySplit="3" topLeftCell="A67" activePane="bottomLeft" state="frozenSplit"/>
      <selection/>
      <selection pane="bottomLeft" activeCell="Q111" sqref="Q111"/>
    </sheetView>
  </sheetViews>
  <sheetFormatPr defaultColWidth="9" defaultRowHeight="15.6"/>
  <cols>
    <col min="1" max="1" width="4.625" style="4" customWidth="1"/>
    <col min="2" max="2" width="6.66666666666667" style="5" customWidth="1"/>
    <col min="3" max="3" width="9.25" style="6" customWidth="1"/>
    <col min="4" max="4" width="26.5333333333333" style="7" customWidth="1"/>
    <col min="5" max="5" width="17.25" style="4" customWidth="1"/>
    <col min="6" max="6" width="38.3333333333333" style="4" customWidth="1"/>
    <col min="7" max="7" width="11.75" style="4" customWidth="1"/>
    <col min="8" max="8" width="29.1" style="4" customWidth="1"/>
    <col min="9" max="9" width="59.9916666666667" style="4" customWidth="1"/>
    <col min="10" max="10" width="14.1" style="4" customWidth="1"/>
    <col min="11" max="11" width="15.5" style="8" customWidth="1"/>
    <col min="12" max="13" width="13.375" style="8" customWidth="1"/>
    <col min="14" max="14" width="14.5666666666667" style="4" customWidth="1"/>
    <col min="15" max="15" width="9.875" style="4" customWidth="1"/>
    <col min="16" max="16" width="10.3333333333333" style="4"/>
    <col min="17" max="17" width="14.3583333333333" style="4" customWidth="1"/>
    <col min="18" max="18" width="22.4416666666667" style="4" customWidth="1"/>
    <col min="19" max="21" width="14.3583333333333" style="4" customWidth="1"/>
    <col min="22" max="22" width="17.4333333333333" style="4" hidden="1" customWidth="1"/>
    <col min="23" max="28" width="9" style="4" hidden="1" customWidth="1"/>
    <col min="29" max="29" width="9.9" style="4" hidden="1" customWidth="1"/>
    <col min="30" max="16384" width="9" style="4"/>
  </cols>
  <sheetData>
    <row r="1" s="1" customFormat="1" ht="44.1" customHeight="1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44.1" customHeight="1" spans="1:21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4" t="s">
        <v>10</v>
      </c>
      <c r="K2" s="34"/>
      <c r="L2" s="34" t="s">
        <v>11</v>
      </c>
      <c r="M2" s="34"/>
      <c r="N2" s="35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51" t="s">
        <v>19</v>
      </c>
    </row>
    <row r="3" s="1" customFormat="1" ht="44.1" customHeight="1" outlineLevel="1" spans="1:21">
      <c r="A3" s="14"/>
      <c r="B3" s="15"/>
      <c r="C3" s="16"/>
      <c r="D3" s="17"/>
      <c r="E3" s="15"/>
      <c r="F3" s="15"/>
      <c r="G3" s="15"/>
      <c r="H3" s="15"/>
      <c r="I3" s="15"/>
      <c r="J3" s="36" t="s">
        <v>20</v>
      </c>
      <c r="K3" s="15" t="s">
        <v>21</v>
      </c>
      <c r="L3" s="36" t="s">
        <v>20</v>
      </c>
      <c r="M3" s="36" t="s">
        <v>21</v>
      </c>
      <c r="N3" s="37"/>
      <c r="O3" s="15"/>
      <c r="P3" s="15"/>
      <c r="Q3" s="15"/>
      <c r="R3" s="15"/>
      <c r="S3" s="15"/>
      <c r="T3" s="15"/>
      <c r="U3" s="52"/>
    </row>
    <row r="4" s="2" customFormat="1" ht="30" customHeight="1" outlineLevel="2" spans="1:29">
      <c r="A4" s="18">
        <f>IF(G4&lt;&gt;"",SUBTOTAL(3,$G$4:G4),"")</f>
        <v>1</v>
      </c>
      <c r="B4" s="19">
        <f>MAX($B$3:B3)+1</f>
        <v>1</v>
      </c>
      <c r="C4" s="20" t="s">
        <v>22</v>
      </c>
      <c r="D4" s="21" t="s">
        <v>23</v>
      </c>
      <c r="E4" s="21" t="s">
        <v>24</v>
      </c>
      <c r="F4" s="20" t="s">
        <v>25</v>
      </c>
      <c r="G4" s="21">
        <v>20230701</v>
      </c>
      <c r="H4" s="22" t="s">
        <v>26</v>
      </c>
      <c r="I4" s="38" t="s">
        <v>27</v>
      </c>
      <c r="J4" s="39">
        <v>45389</v>
      </c>
      <c r="K4" s="39">
        <f>EDATE(J4,12)-1</f>
        <v>45753</v>
      </c>
      <c r="L4" s="39">
        <v>45664</v>
      </c>
      <c r="M4" s="39">
        <v>45753</v>
      </c>
      <c r="N4" s="40">
        <v>3</v>
      </c>
      <c r="O4" s="41">
        <f>Q4-P4</f>
        <v>3690</v>
      </c>
      <c r="P4" s="40"/>
      <c r="Q4" s="40">
        <v>3690</v>
      </c>
      <c r="R4" s="53" t="str">
        <f t="shared" ref="R4:R11" si="0">IF((DATEDIF(J4,L4,"M")+1)&gt;=3,"本季度补贴",IF((DATEDIF(J4,M4,"M")+1)&gt;=3,"本季度末补贴","下季度补发"))</f>
        <v>本季度补贴</v>
      </c>
      <c r="S4" s="54" t="str">
        <f t="shared" ref="S4:S11" si="1">IF(IF(M4="","",DATEDIF(M4,K4,"M"))=0,"到期","")</f>
        <v>到期</v>
      </c>
      <c r="T4" s="55" t="str">
        <f ca="1" t="shared" ref="T4:T11" si="2">IF(IF(L4="","",DATEDIF(M4,TODAY(),"M"))&gt;=0,"到期","")</f>
        <v>到期</v>
      </c>
      <c r="U4" s="54"/>
      <c r="V4" s="1" t="b">
        <f>_xlfn.ISFORMULA(P4)</f>
        <v>0</v>
      </c>
      <c r="W4" s="1" t="b">
        <f>ISBLANK(P4)</f>
        <v>1</v>
      </c>
      <c r="X4" s="1" t="b">
        <f>_xlfn.ISFORMULA(P4)</f>
        <v>0</v>
      </c>
      <c r="Y4" s="1" t="b">
        <f>ISLOGICAL(P4)</f>
        <v>0</v>
      </c>
      <c r="Z4" s="1" t="b">
        <f>ISNONTEXT(P4)</f>
        <v>1</v>
      </c>
      <c r="AA4" s="1" t="b">
        <f>ISNUMBER(P4)</f>
        <v>0</v>
      </c>
      <c r="AB4" s="1">
        <f>COUNTIF(G4,"*2024*")</f>
        <v>0</v>
      </c>
      <c r="AC4" s="1" t="str">
        <f>IF(ISERR(FIND("2024",G4)),"",1)</f>
        <v/>
      </c>
    </row>
    <row r="5" s="1" customFormat="1" ht="30" customHeight="1" outlineLevel="2" spans="1:29">
      <c r="A5" s="23">
        <f>IF(G5&lt;&gt;"",SUBTOTAL(3,$G$4:G5),"")</f>
        <v>2</v>
      </c>
      <c r="B5" s="24"/>
      <c r="C5" s="25" t="s">
        <v>28</v>
      </c>
      <c r="D5" s="26" t="s">
        <v>29</v>
      </c>
      <c r="E5" s="26" t="s">
        <v>30</v>
      </c>
      <c r="F5" s="25" t="s">
        <v>31</v>
      </c>
      <c r="G5" s="26">
        <v>20230701</v>
      </c>
      <c r="H5" s="27" t="s">
        <v>26</v>
      </c>
      <c r="I5" s="42"/>
      <c r="J5" s="43">
        <v>45390</v>
      </c>
      <c r="K5" s="43">
        <f>EDATE(J5,12)-1</f>
        <v>45754</v>
      </c>
      <c r="L5" s="43">
        <v>45665</v>
      </c>
      <c r="M5" s="43">
        <v>45754</v>
      </c>
      <c r="N5" s="44">
        <v>3</v>
      </c>
      <c r="O5" s="41">
        <f t="shared" ref="O5:O36" si="3">Q5-P5</f>
        <v>3690</v>
      </c>
      <c r="P5" s="44"/>
      <c r="Q5" s="44">
        <v>3690</v>
      </c>
      <c r="R5" s="56" t="str">
        <f t="shared" si="0"/>
        <v>本季度补贴</v>
      </c>
      <c r="S5" s="57" t="str">
        <f t="shared" si="1"/>
        <v>到期</v>
      </c>
      <c r="T5" s="58" t="str">
        <f ca="1" t="shared" si="2"/>
        <v>到期</v>
      </c>
      <c r="U5" s="57"/>
      <c r="V5" s="1" t="b">
        <f>_xlfn.ISFORMULA(P5)</f>
        <v>0</v>
      </c>
      <c r="W5" s="1" t="b">
        <f>ISBLANK(P5)</f>
        <v>1</v>
      </c>
      <c r="X5" s="1" t="b">
        <f>_xlfn.ISFORMULA(P5)</f>
        <v>0</v>
      </c>
      <c r="Y5" s="1" t="b">
        <f>ISLOGICAL(P5)</f>
        <v>0</v>
      </c>
      <c r="Z5" s="1" t="b">
        <f>ISNONTEXT(P5)</f>
        <v>1</v>
      </c>
      <c r="AA5" s="1" t="b">
        <f>ISNUMBER(P5)</f>
        <v>0</v>
      </c>
      <c r="AB5" s="1">
        <f>COUNTIF(G5,"*2024*")</f>
        <v>0</v>
      </c>
      <c r="AC5" s="1" t="str">
        <f>IF(ISERR(FIND("2024",G5)),"",1)</f>
        <v/>
      </c>
    </row>
    <row r="6" s="1" customFormat="1" ht="30" customHeight="1" outlineLevel="2" spans="1:29">
      <c r="A6" s="23">
        <f>IF(G6&lt;&gt;"",SUBTOTAL(3,$G$4:G6),"")</f>
        <v>3</v>
      </c>
      <c r="B6" s="24"/>
      <c r="C6" s="25" t="s">
        <v>32</v>
      </c>
      <c r="D6" s="26" t="s">
        <v>33</v>
      </c>
      <c r="E6" s="26" t="s">
        <v>34</v>
      </c>
      <c r="F6" s="25" t="s">
        <v>35</v>
      </c>
      <c r="G6" s="26">
        <v>20230630</v>
      </c>
      <c r="H6" s="27" t="s">
        <v>26</v>
      </c>
      <c r="I6" s="42"/>
      <c r="J6" s="43">
        <v>45422</v>
      </c>
      <c r="K6" s="43">
        <f>IF(J6&lt;&gt;"",EDATE(J6,12)-1,"")</f>
        <v>45786</v>
      </c>
      <c r="L6" s="43">
        <v>45667</v>
      </c>
      <c r="M6" s="43">
        <v>45756</v>
      </c>
      <c r="N6" s="44">
        <v>3</v>
      </c>
      <c r="O6" s="41">
        <f t="shared" si="3"/>
        <v>3690</v>
      </c>
      <c r="P6" s="44"/>
      <c r="Q6" s="44">
        <v>3690</v>
      </c>
      <c r="R6" s="56" t="str">
        <f t="shared" si="0"/>
        <v>本季度补贴</v>
      </c>
      <c r="S6" s="57" t="str">
        <f t="shared" si="1"/>
        <v/>
      </c>
      <c r="T6" s="58" t="str">
        <f ca="1" t="shared" si="2"/>
        <v>到期</v>
      </c>
      <c r="U6" s="57"/>
      <c r="V6" s="1" t="b">
        <f>_xlfn.ISFORMULA(P6)</f>
        <v>0</v>
      </c>
      <c r="W6" s="1" t="b">
        <f>ISBLANK(P6)</f>
        <v>1</v>
      </c>
      <c r="X6" s="1" t="b">
        <f>_xlfn.ISFORMULA(P6)</f>
        <v>0</v>
      </c>
      <c r="Y6" s="1" t="b">
        <f>ISLOGICAL(P6)</f>
        <v>0</v>
      </c>
      <c r="Z6" s="1" t="b">
        <f>ISNONTEXT(P6)</f>
        <v>1</v>
      </c>
      <c r="AA6" s="1" t="b">
        <f>ISNUMBER(P6)</f>
        <v>0</v>
      </c>
      <c r="AB6" s="1">
        <f>COUNTIF(G6,"*2024*")</f>
        <v>0</v>
      </c>
      <c r="AC6" s="1" t="str">
        <f>IF(ISERR(FIND("2024",G6)),"",1)</f>
        <v/>
      </c>
    </row>
    <row r="7" s="1" customFormat="1" ht="30" customHeight="1" outlineLevel="2" spans="1:29">
      <c r="A7" s="23">
        <f>IF(G7&lt;&gt;"",SUBTOTAL(3,$G$4:G7),"")</f>
        <v>4</v>
      </c>
      <c r="B7" s="24"/>
      <c r="C7" s="25" t="s">
        <v>36</v>
      </c>
      <c r="D7" s="26" t="s">
        <v>37</v>
      </c>
      <c r="E7" s="26" t="s">
        <v>38</v>
      </c>
      <c r="F7" s="25" t="s">
        <v>39</v>
      </c>
      <c r="G7" s="26">
        <v>20240620</v>
      </c>
      <c r="H7" s="27" t="s">
        <v>26</v>
      </c>
      <c r="I7" s="42"/>
      <c r="J7" s="43">
        <v>45505</v>
      </c>
      <c r="K7" s="43">
        <f>IF(J7&lt;&gt;"",EDATE(J7,12)-1,"")</f>
        <v>45869</v>
      </c>
      <c r="L7" s="43">
        <v>45658</v>
      </c>
      <c r="M7" s="43">
        <v>45747</v>
      </c>
      <c r="N7" s="44">
        <v>3</v>
      </c>
      <c r="O7" s="41">
        <f t="shared" si="3"/>
        <v>3690</v>
      </c>
      <c r="P7" s="44"/>
      <c r="Q7" s="44">
        <v>3690</v>
      </c>
      <c r="R7" s="56" t="str">
        <f t="shared" si="0"/>
        <v>本季度补贴</v>
      </c>
      <c r="S7" s="57" t="str">
        <f t="shared" si="1"/>
        <v/>
      </c>
      <c r="T7" s="58" t="str">
        <f ca="1" t="shared" si="2"/>
        <v>到期</v>
      </c>
      <c r="U7" s="57"/>
      <c r="V7" s="1" t="b">
        <f>_xlfn.ISFORMULA(P7)</f>
        <v>0</v>
      </c>
      <c r="W7" s="1" t="b">
        <f>ISBLANK(P7)</f>
        <v>1</v>
      </c>
      <c r="X7" s="1" t="b">
        <f>_xlfn.ISFORMULA(P7)</f>
        <v>0</v>
      </c>
      <c r="Y7" s="1" t="b">
        <f>ISLOGICAL(P7)</f>
        <v>0</v>
      </c>
      <c r="Z7" s="1" t="b">
        <f>ISNONTEXT(P7)</f>
        <v>1</v>
      </c>
      <c r="AA7" s="1" t="b">
        <f>ISNUMBER(P7)</f>
        <v>0</v>
      </c>
      <c r="AB7" s="1">
        <f>COUNTIF(G7,"*2024*")</f>
        <v>0</v>
      </c>
      <c r="AC7" s="1">
        <f>IF(ISERR(FIND("2024",G7)),"",1)</f>
        <v>1</v>
      </c>
    </row>
    <row r="8" s="1" customFormat="1" ht="30" customHeight="1" outlineLevel="2" spans="1:21">
      <c r="A8" s="23">
        <f>IF(G8&lt;&gt;"",SUBTOTAL(3,$G$4:G8),"")</f>
        <v>5</v>
      </c>
      <c r="B8" s="24"/>
      <c r="C8" s="25" t="s">
        <v>40</v>
      </c>
      <c r="D8" s="26" t="s">
        <v>41</v>
      </c>
      <c r="E8" s="26" t="s">
        <v>42</v>
      </c>
      <c r="F8" s="25" t="s">
        <v>43</v>
      </c>
      <c r="G8" s="26">
        <v>20240605</v>
      </c>
      <c r="H8" s="27" t="s">
        <v>26</v>
      </c>
      <c r="I8" s="42"/>
      <c r="J8" s="43">
        <v>45566</v>
      </c>
      <c r="K8" s="43">
        <f>IF(J8&lt;&gt;"",EDATE(J8,12)-1,"")</f>
        <v>45930</v>
      </c>
      <c r="L8" s="43">
        <v>45658</v>
      </c>
      <c r="M8" s="43">
        <v>45747</v>
      </c>
      <c r="N8" s="44">
        <v>3</v>
      </c>
      <c r="O8" s="41">
        <f t="shared" si="3"/>
        <v>3690</v>
      </c>
      <c r="P8" s="44"/>
      <c r="Q8" s="44">
        <v>3690</v>
      </c>
      <c r="R8" s="56" t="str">
        <f t="shared" si="0"/>
        <v>本季度补贴</v>
      </c>
      <c r="S8" s="57" t="str">
        <f t="shared" si="1"/>
        <v/>
      </c>
      <c r="T8" s="58" t="str">
        <f ca="1" t="shared" si="2"/>
        <v>到期</v>
      </c>
      <c r="U8" s="57"/>
    </row>
    <row r="9" s="1" customFormat="1" ht="30" customHeight="1" outlineLevel="2" spans="1:21">
      <c r="A9" s="23">
        <f>IF(G9&lt;&gt;"",SUBTOTAL(3,$G$4:G9),"")</f>
        <v>6</v>
      </c>
      <c r="B9" s="24"/>
      <c r="C9" s="25" t="s">
        <v>44</v>
      </c>
      <c r="D9" s="26" t="s">
        <v>45</v>
      </c>
      <c r="E9" s="26" t="s">
        <v>46</v>
      </c>
      <c r="F9" s="25" t="s">
        <v>47</v>
      </c>
      <c r="G9" s="26">
        <v>20240701</v>
      </c>
      <c r="H9" s="27" t="s">
        <v>26</v>
      </c>
      <c r="I9" s="42"/>
      <c r="J9" s="43">
        <v>45583</v>
      </c>
      <c r="K9" s="43">
        <f>IF(J9&lt;&gt;"",EDATE(J9,12)-1,"")</f>
        <v>45947</v>
      </c>
      <c r="L9" s="43">
        <v>45675</v>
      </c>
      <c r="M9" s="43">
        <v>45764</v>
      </c>
      <c r="N9" s="44">
        <v>3</v>
      </c>
      <c r="O9" s="41">
        <f t="shared" si="3"/>
        <v>3690</v>
      </c>
      <c r="P9" s="44"/>
      <c r="Q9" s="44">
        <v>3690</v>
      </c>
      <c r="R9" s="56" t="str">
        <f t="shared" si="0"/>
        <v>本季度补贴</v>
      </c>
      <c r="S9" s="57" t="str">
        <f t="shared" si="1"/>
        <v/>
      </c>
      <c r="T9" s="58" t="str">
        <f ca="1" t="shared" si="2"/>
        <v>到期</v>
      </c>
      <c r="U9" s="57"/>
    </row>
    <row r="10" s="1" customFormat="1" ht="36" customHeight="1" outlineLevel="2" spans="1:21">
      <c r="A10" s="23">
        <f>IF(G10&lt;&gt;"",SUBTOTAL(3,$G$4:G10),"")</f>
        <v>7</v>
      </c>
      <c r="B10" s="24"/>
      <c r="C10" s="25" t="s">
        <v>48</v>
      </c>
      <c r="D10" s="26" t="s">
        <v>49</v>
      </c>
      <c r="E10" s="26" t="s">
        <v>50</v>
      </c>
      <c r="F10" s="25" t="s">
        <v>51</v>
      </c>
      <c r="G10" s="26" t="s">
        <v>52</v>
      </c>
      <c r="H10" s="27" t="s">
        <v>53</v>
      </c>
      <c r="I10" s="42"/>
      <c r="J10" s="43">
        <v>45658</v>
      </c>
      <c r="K10" s="43">
        <f>IF(J10&lt;&gt;"",EDATE(J10,12)-1,"")</f>
        <v>46022</v>
      </c>
      <c r="L10" s="43">
        <v>45658</v>
      </c>
      <c r="M10" s="43">
        <v>45747</v>
      </c>
      <c r="N10" s="44">
        <v>3</v>
      </c>
      <c r="O10" s="41">
        <f t="shared" si="3"/>
        <v>3690</v>
      </c>
      <c r="P10" s="44">
        <v>240</v>
      </c>
      <c r="Q10" s="44">
        <v>3930</v>
      </c>
      <c r="R10" s="56" t="str">
        <f t="shared" si="0"/>
        <v>本季度末补贴</v>
      </c>
      <c r="S10" s="57" t="str">
        <f t="shared" si="1"/>
        <v/>
      </c>
      <c r="T10" s="58" t="str">
        <f ca="1" t="shared" si="2"/>
        <v>到期</v>
      </c>
      <c r="U10" s="57"/>
    </row>
    <row r="11" s="1" customFormat="1" ht="36" customHeight="1" outlineLevel="1" spans="1:21">
      <c r="A11" s="23"/>
      <c r="B11" s="24"/>
      <c r="C11" s="25"/>
      <c r="D11" s="26"/>
      <c r="E11" s="26"/>
      <c r="F11" s="25"/>
      <c r="G11" s="26"/>
      <c r="H11" s="27"/>
      <c r="I11" s="45" t="s">
        <v>54</v>
      </c>
      <c r="J11" s="43"/>
      <c r="K11" s="43"/>
      <c r="L11" s="43"/>
      <c r="M11" s="43"/>
      <c r="N11" s="44">
        <f>SUBTOTAL(9,N4:N10)</f>
        <v>21</v>
      </c>
      <c r="O11" s="41">
        <f t="shared" si="3"/>
        <v>25830</v>
      </c>
      <c r="P11" s="44">
        <f>SUBTOTAL(9,P4:P10)</f>
        <v>240</v>
      </c>
      <c r="Q11" s="44">
        <v>26070</v>
      </c>
      <c r="R11" s="56"/>
      <c r="S11" s="57"/>
      <c r="T11" s="58"/>
      <c r="U11" s="57">
        <f>SUBTOTAL(9,U4:U10)</f>
        <v>0</v>
      </c>
    </row>
    <row r="12" s="1" customFormat="1" ht="36" customHeight="1" outlineLevel="2" spans="1:29">
      <c r="A12" s="23">
        <f>IF(G12&lt;&gt;"",SUBTOTAL(3,$G$4:G12),"")</f>
        <v>8</v>
      </c>
      <c r="B12" s="26">
        <f>MAX($B$3:B10)+1</f>
        <v>2</v>
      </c>
      <c r="C12" s="25" t="s">
        <v>55</v>
      </c>
      <c r="D12" s="26" t="s">
        <v>56</v>
      </c>
      <c r="E12" s="26" t="s">
        <v>57</v>
      </c>
      <c r="F12" s="25" t="s">
        <v>58</v>
      </c>
      <c r="G12" s="26">
        <v>20240613</v>
      </c>
      <c r="H12" s="27" t="s">
        <v>26</v>
      </c>
      <c r="I12" s="46" t="s">
        <v>59</v>
      </c>
      <c r="J12" s="43">
        <v>45505</v>
      </c>
      <c r="K12" s="43">
        <f>IF(J12&lt;&gt;"",EDATE(J12,12)-1,"")</f>
        <v>45869</v>
      </c>
      <c r="L12" s="43">
        <v>45658</v>
      </c>
      <c r="M12" s="43">
        <v>45747</v>
      </c>
      <c r="N12" s="44">
        <v>3</v>
      </c>
      <c r="O12" s="41">
        <f t="shared" si="3"/>
        <v>3690</v>
      </c>
      <c r="P12" s="44"/>
      <c r="Q12" s="44">
        <v>3690</v>
      </c>
      <c r="R12" s="56" t="str">
        <f>IF((DATEDIF(J12,L12,"M")+1)&gt;=3,"本季度补贴",IF((DATEDIF(J12,M12,"M")+1)&gt;=3,"本季度末补贴","下季度补发"))</f>
        <v>本季度补贴</v>
      </c>
      <c r="S12" s="57" t="str">
        <f>IF(IF(M12="","",DATEDIF(M12,K12,"M"))=0,"到期","")</f>
        <v/>
      </c>
      <c r="T12" s="58" t="str">
        <f ca="1">IF(IF(L12="","",DATEDIF(M12,TODAY(),"M"))&gt;=0,"到期","")</f>
        <v>到期</v>
      </c>
      <c r="U12" s="57"/>
      <c r="V12" s="1" t="b">
        <f>_xlfn.ISFORMULA(P12)</f>
        <v>0</v>
      </c>
      <c r="W12" s="1" t="b">
        <f>ISBLANK(P12)</f>
        <v>1</v>
      </c>
      <c r="X12" s="1" t="b">
        <f>_xlfn.ISFORMULA(P12)</f>
        <v>0</v>
      </c>
      <c r="Y12" s="1" t="b">
        <f>ISLOGICAL(P12)</f>
        <v>0</v>
      </c>
      <c r="Z12" s="1" t="b">
        <f>ISNONTEXT(P12)</f>
        <v>1</v>
      </c>
      <c r="AA12" s="1" t="b">
        <f>ISNUMBER(P12)</f>
        <v>0</v>
      </c>
      <c r="AB12" s="1">
        <f>COUNTIF(G12,"*2024*")</f>
        <v>0</v>
      </c>
      <c r="AC12" s="1">
        <f>IF(ISERR(FIND("2024",G12)),"",1)</f>
        <v>1</v>
      </c>
    </row>
    <row r="13" s="1" customFormat="1" ht="36" customHeight="1" outlineLevel="1" spans="1:21">
      <c r="A13" s="23"/>
      <c r="B13" s="26"/>
      <c r="C13" s="25"/>
      <c r="D13" s="26"/>
      <c r="E13" s="26"/>
      <c r="F13" s="25"/>
      <c r="G13" s="26"/>
      <c r="H13" s="27"/>
      <c r="I13" s="47" t="s">
        <v>60</v>
      </c>
      <c r="J13" s="43"/>
      <c r="K13" s="43"/>
      <c r="L13" s="43"/>
      <c r="M13" s="43"/>
      <c r="N13" s="44">
        <f>SUBTOTAL(9,N12)</f>
        <v>3</v>
      </c>
      <c r="O13" s="41">
        <f t="shared" si="3"/>
        <v>3690</v>
      </c>
      <c r="P13" s="44">
        <f>SUBTOTAL(9,P12)</f>
        <v>0</v>
      </c>
      <c r="Q13" s="44">
        <v>3690</v>
      </c>
      <c r="R13" s="56"/>
      <c r="S13" s="57"/>
      <c r="T13" s="58"/>
      <c r="U13" s="57">
        <f>SUBTOTAL(9,U12)</f>
        <v>0</v>
      </c>
    </row>
    <row r="14" s="1" customFormat="1" ht="36" customHeight="1" outlineLevel="2" spans="1:29">
      <c r="A14" s="23">
        <f>IF(G14&lt;&gt;"",SUBTOTAL(3,$G$4:G14),"")</f>
        <v>9</v>
      </c>
      <c r="B14" s="28">
        <f>MAX($B$3:B12)+1</f>
        <v>3</v>
      </c>
      <c r="C14" s="25" t="s">
        <v>61</v>
      </c>
      <c r="D14" s="26" t="s">
        <v>62</v>
      </c>
      <c r="E14" s="26" t="s">
        <v>63</v>
      </c>
      <c r="F14" s="25" t="s">
        <v>64</v>
      </c>
      <c r="G14" s="26">
        <v>20230630</v>
      </c>
      <c r="H14" s="27" t="s">
        <v>26</v>
      </c>
      <c r="I14" s="27" t="s">
        <v>65</v>
      </c>
      <c r="J14" s="43">
        <v>45383</v>
      </c>
      <c r="K14" s="43">
        <v>45747</v>
      </c>
      <c r="L14" s="43">
        <v>45658</v>
      </c>
      <c r="M14" s="43">
        <v>45747</v>
      </c>
      <c r="N14" s="44">
        <v>3</v>
      </c>
      <c r="O14" s="41">
        <f t="shared" si="3"/>
        <v>3690</v>
      </c>
      <c r="P14" s="44"/>
      <c r="Q14" s="44">
        <v>3690</v>
      </c>
      <c r="R14" s="56" t="str">
        <f t="shared" ref="R14:R41" si="4">IF((DATEDIF(J14,L14,"M")+1)&gt;=3,"本季度补贴",IF((DATEDIF(J14,M14,"M")+1)&gt;=3,"本季度末补贴","下季度补发"))</f>
        <v>本季度补贴</v>
      </c>
      <c r="S14" s="57" t="str">
        <f t="shared" ref="S14:S41" si="5">IF(IF(M14="","",DATEDIF(M14,K14,"M"))=0,"到期","")</f>
        <v>到期</v>
      </c>
      <c r="T14" s="58" t="str">
        <f ca="1" t="shared" ref="T14:T41" si="6">IF(IF(L14="","",DATEDIF(M14,TODAY(),"M"))&gt;=0,"到期","")</f>
        <v>到期</v>
      </c>
      <c r="U14" s="57"/>
      <c r="V14" s="1" t="b">
        <f t="shared" ref="V14:V30" si="7">_xlfn.ISFORMULA(P14)</f>
        <v>0</v>
      </c>
      <c r="W14" s="1" t="b">
        <f t="shared" ref="W14:W30" si="8">ISBLANK(P14)</f>
        <v>1</v>
      </c>
      <c r="X14" s="1" t="b">
        <f t="shared" ref="X14:X30" si="9">_xlfn.ISFORMULA(P14)</f>
        <v>0</v>
      </c>
      <c r="Y14" s="1" t="b">
        <f t="shared" ref="Y14:Y30" si="10">ISLOGICAL(P14)</f>
        <v>0</v>
      </c>
      <c r="Z14" s="1" t="b">
        <f t="shared" ref="Z14:Z30" si="11">ISNONTEXT(P14)</f>
        <v>1</v>
      </c>
      <c r="AA14" s="1" t="b">
        <f t="shared" ref="AA14:AA30" si="12">ISNUMBER(P14)</f>
        <v>0</v>
      </c>
      <c r="AB14" s="1">
        <f t="shared" ref="AB14:AB30" si="13">COUNTIF(G14,"*2024*")</f>
        <v>0</v>
      </c>
      <c r="AC14" s="1" t="str">
        <f t="shared" ref="AC14:AC30" si="14">IF(ISERR(FIND("2024",G14)),"",1)</f>
        <v/>
      </c>
    </row>
    <row r="15" s="1" customFormat="1" ht="36" customHeight="1" outlineLevel="2" spans="1:29">
      <c r="A15" s="23">
        <f>IF(G15&lt;&gt;"",SUBTOTAL(3,$G$4:G15),"")</f>
        <v>10</v>
      </c>
      <c r="B15" s="28"/>
      <c r="C15" s="25" t="s">
        <v>66</v>
      </c>
      <c r="D15" s="26" t="s">
        <v>67</v>
      </c>
      <c r="E15" s="26" t="s">
        <v>68</v>
      </c>
      <c r="F15" s="25" t="s">
        <v>69</v>
      </c>
      <c r="G15" s="26">
        <v>20240625</v>
      </c>
      <c r="H15" s="27" t="s">
        <v>26</v>
      </c>
      <c r="I15" s="27"/>
      <c r="J15" s="43">
        <v>45505</v>
      </c>
      <c r="K15" s="43">
        <f t="shared" ref="K15:K28" si="15">IF(J15&lt;&gt;"",EDATE(J15,12)-1,"")</f>
        <v>45869</v>
      </c>
      <c r="L15" s="43">
        <v>45658</v>
      </c>
      <c r="M15" s="43">
        <v>45747</v>
      </c>
      <c r="N15" s="44">
        <v>3</v>
      </c>
      <c r="O15" s="41">
        <f t="shared" si="3"/>
        <v>3690</v>
      </c>
      <c r="P15" s="44"/>
      <c r="Q15" s="44">
        <v>3690</v>
      </c>
      <c r="R15" s="56" t="str">
        <f t="shared" si="4"/>
        <v>本季度补贴</v>
      </c>
      <c r="S15" s="57" t="str">
        <f t="shared" si="5"/>
        <v/>
      </c>
      <c r="T15" s="58" t="str">
        <f ca="1" t="shared" si="6"/>
        <v>到期</v>
      </c>
      <c r="U15" s="57"/>
      <c r="V15" s="1" t="b">
        <f t="shared" si="7"/>
        <v>0</v>
      </c>
      <c r="W15" s="1" t="b">
        <f t="shared" si="8"/>
        <v>1</v>
      </c>
      <c r="X15" s="1" t="b">
        <f t="shared" si="9"/>
        <v>0</v>
      </c>
      <c r="Y15" s="1" t="b">
        <f t="shared" si="10"/>
        <v>0</v>
      </c>
      <c r="Z15" s="1" t="b">
        <f t="shared" si="11"/>
        <v>1</v>
      </c>
      <c r="AA15" s="1" t="b">
        <f t="shared" si="12"/>
        <v>0</v>
      </c>
      <c r="AB15" s="1">
        <f t="shared" si="13"/>
        <v>0</v>
      </c>
      <c r="AC15" s="1">
        <f t="shared" si="14"/>
        <v>1</v>
      </c>
    </row>
    <row r="16" s="1" customFormat="1" ht="36" customHeight="1" outlineLevel="2" spans="1:29">
      <c r="A16" s="23">
        <f>IF(G16&lt;&gt;"",SUBTOTAL(3,$G$4:G16),"")</f>
        <v>11</v>
      </c>
      <c r="B16" s="28"/>
      <c r="C16" s="25" t="s">
        <v>70</v>
      </c>
      <c r="D16" s="26" t="s">
        <v>71</v>
      </c>
      <c r="E16" s="26" t="s">
        <v>72</v>
      </c>
      <c r="F16" s="25" t="s">
        <v>73</v>
      </c>
      <c r="G16" s="26">
        <v>20240701</v>
      </c>
      <c r="H16" s="27" t="s">
        <v>26</v>
      </c>
      <c r="I16" s="27"/>
      <c r="J16" s="43">
        <v>45505</v>
      </c>
      <c r="K16" s="43">
        <f t="shared" si="15"/>
        <v>45869</v>
      </c>
      <c r="L16" s="43">
        <v>45658</v>
      </c>
      <c r="M16" s="43">
        <v>45747</v>
      </c>
      <c r="N16" s="44">
        <v>3</v>
      </c>
      <c r="O16" s="41">
        <f t="shared" si="3"/>
        <v>3690</v>
      </c>
      <c r="P16" s="44"/>
      <c r="Q16" s="44">
        <v>3690</v>
      </c>
      <c r="R16" s="56" t="str">
        <f t="shared" si="4"/>
        <v>本季度补贴</v>
      </c>
      <c r="S16" s="57" t="str">
        <f t="shared" si="5"/>
        <v/>
      </c>
      <c r="T16" s="58" t="str">
        <f ca="1" t="shared" si="6"/>
        <v>到期</v>
      </c>
      <c r="U16" s="57"/>
      <c r="V16" s="1" t="b">
        <f t="shared" si="7"/>
        <v>0</v>
      </c>
      <c r="W16" s="1" t="b">
        <f t="shared" si="8"/>
        <v>1</v>
      </c>
      <c r="X16" s="1" t="b">
        <f t="shared" si="9"/>
        <v>0</v>
      </c>
      <c r="Y16" s="1" t="b">
        <f t="shared" si="10"/>
        <v>0</v>
      </c>
      <c r="Z16" s="1" t="b">
        <f t="shared" si="11"/>
        <v>1</v>
      </c>
      <c r="AA16" s="1" t="b">
        <f t="shared" si="12"/>
        <v>0</v>
      </c>
      <c r="AB16" s="1">
        <f t="shared" si="13"/>
        <v>0</v>
      </c>
      <c r="AC16" s="1">
        <f t="shared" si="14"/>
        <v>1</v>
      </c>
    </row>
    <row r="17" s="1" customFormat="1" ht="36" customHeight="1" outlineLevel="2" spans="1:29">
      <c r="A17" s="23">
        <f>IF(G17&lt;&gt;"",SUBTOTAL(3,$G$4:G17),"")</f>
        <v>12</v>
      </c>
      <c r="B17" s="28"/>
      <c r="C17" s="25" t="s">
        <v>74</v>
      </c>
      <c r="D17" s="26" t="s">
        <v>75</v>
      </c>
      <c r="E17" s="26" t="s">
        <v>76</v>
      </c>
      <c r="F17" s="25" t="s">
        <v>77</v>
      </c>
      <c r="G17" s="26">
        <v>20210701</v>
      </c>
      <c r="H17" s="27" t="s">
        <v>53</v>
      </c>
      <c r="I17" s="27"/>
      <c r="J17" s="43">
        <v>45505</v>
      </c>
      <c r="K17" s="43">
        <f t="shared" si="15"/>
        <v>45869</v>
      </c>
      <c r="L17" s="43">
        <v>45658</v>
      </c>
      <c r="M17" s="43">
        <v>45747</v>
      </c>
      <c r="N17" s="44">
        <v>3</v>
      </c>
      <c r="O17" s="41">
        <f t="shared" si="3"/>
        <v>3690</v>
      </c>
      <c r="P17" s="44"/>
      <c r="Q17" s="44">
        <v>3690</v>
      </c>
      <c r="R17" s="56" t="str">
        <f t="shared" si="4"/>
        <v>本季度补贴</v>
      </c>
      <c r="S17" s="57" t="str">
        <f t="shared" si="5"/>
        <v/>
      </c>
      <c r="T17" s="58" t="str">
        <f ca="1" t="shared" si="6"/>
        <v>到期</v>
      </c>
      <c r="U17" s="57"/>
      <c r="V17" s="1" t="b">
        <f t="shared" si="7"/>
        <v>0</v>
      </c>
      <c r="W17" s="1" t="b">
        <f t="shared" si="8"/>
        <v>1</v>
      </c>
      <c r="X17" s="1" t="b">
        <f t="shared" si="9"/>
        <v>0</v>
      </c>
      <c r="Y17" s="1" t="b">
        <f t="shared" si="10"/>
        <v>0</v>
      </c>
      <c r="Z17" s="1" t="b">
        <f t="shared" si="11"/>
        <v>1</v>
      </c>
      <c r="AA17" s="1" t="b">
        <f t="shared" si="12"/>
        <v>0</v>
      </c>
      <c r="AB17" s="1">
        <f t="shared" si="13"/>
        <v>0</v>
      </c>
      <c r="AC17" s="1" t="str">
        <f t="shared" si="14"/>
        <v/>
      </c>
    </row>
    <row r="18" s="1" customFormat="1" ht="36" customHeight="1" outlineLevel="2" spans="1:29">
      <c r="A18" s="23">
        <f>IF(G18&lt;&gt;"",SUBTOTAL(3,$G$4:G18),"")</f>
        <v>13</v>
      </c>
      <c r="B18" s="28"/>
      <c r="C18" s="25" t="s">
        <v>78</v>
      </c>
      <c r="D18" s="26" t="s">
        <v>79</v>
      </c>
      <c r="E18" s="26" t="s">
        <v>80</v>
      </c>
      <c r="F18" s="25" t="s">
        <v>81</v>
      </c>
      <c r="G18" s="26">
        <v>20240701</v>
      </c>
      <c r="H18" s="27" t="s">
        <v>26</v>
      </c>
      <c r="I18" s="27"/>
      <c r="J18" s="43">
        <v>45505</v>
      </c>
      <c r="K18" s="43">
        <f t="shared" si="15"/>
        <v>45869</v>
      </c>
      <c r="L18" s="43">
        <v>45658</v>
      </c>
      <c r="M18" s="43">
        <v>45747</v>
      </c>
      <c r="N18" s="44">
        <v>3</v>
      </c>
      <c r="O18" s="41">
        <f t="shared" si="3"/>
        <v>3690</v>
      </c>
      <c r="P18" s="44"/>
      <c r="Q18" s="44">
        <v>3690</v>
      </c>
      <c r="R18" s="56" t="str">
        <f t="shared" si="4"/>
        <v>本季度补贴</v>
      </c>
      <c r="S18" s="57" t="str">
        <f t="shared" si="5"/>
        <v/>
      </c>
      <c r="T18" s="58" t="str">
        <f ca="1" t="shared" si="6"/>
        <v>到期</v>
      </c>
      <c r="U18" s="57"/>
      <c r="V18" s="1" t="b">
        <f t="shared" si="7"/>
        <v>0</v>
      </c>
      <c r="W18" s="1" t="b">
        <f t="shared" si="8"/>
        <v>1</v>
      </c>
      <c r="X18" s="1" t="b">
        <f t="shared" si="9"/>
        <v>0</v>
      </c>
      <c r="Y18" s="1" t="b">
        <f t="shared" si="10"/>
        <v>0</v>
      </c>
      <c r="Z18" s="1" t="b">
        <f t="shared" si="11"/>
        <v>1</v>
      </c>
      <c r="AA18" s="1" t="b">
        <f t="shared" si="12"/>
        <v>0</v>
      </c>
      <c r="AB18" s="1">
        <f t="shared" si="13"/>
        <v>0</v>
      </c>
      <c r="AC18" s="1">
        <f t="shared" si="14"/>
        <v>1</v>
      </c>
    </row>
    <row r="19" s="1" customFormat="1" ht="36" customHeight="1" outlineLevel="2" spans="1:29">
      <c r="A19" s="23">
        <f>IF(G19&lt;&gt;"",SUBTOTAL(3,$G$4:G19),"")</f>
        <v>14</v>
      </c>
      <c r="B19" s="28"/>
      <c r="C19" s="25" t="s">
        <v>82</v>
      </c>
      <c r="D19" s="26" t="s">
        <v>83</v>
      </c>
      <c r="E19" s="26" t="s">
        <v>84</v>
      </c>
      <c r="F19" s="25" t="s">
        <v>81</v>
      </c>
      <c r="G19" s="26">
        <v>20240701</v>
      </c>
      <c r="H19" s="27" t="s">
        <v>26</v>
      </c>
      <c r="I19" s="27"/>
      <c r="J19" s="43">
        <v>45505</v>
      </c>
      <c r="K19" s="43">
        <f t="shared" si="15"/>
        <v>45869</v>
      </c>
      <c r="L19" s="43">
        <v>45658</v>
      </c>
      <c r="M19" s="43">
        <v>45747</v>
      </c>
      <c r="N19" s="44">
        <v>3</v>
      </c>
      <c r="O19" s="41">
        <f t="shared" si="3"/>
        <v>3690</v>
      </c>
      <c r="P19" s="44"/>
      <c r="Q19" s="44">
        <v>3690</v>
      </c>
      <c r="R19" s="56" t="str">
        <f t="shared" si="4"/>
        <v>本季度补贴</v>
      </c>
      <c r="S19" s="57" t="str">
        <f t="shared" si="5"/>
        <v/>
      </c>
      <c r="T19" s="58" t="str">
        <f ca="1" t="shared" si="6"/>
        <v>到期</v>
      </c>
      <c r="U19" s="57"/>
      <c r="V19" s="1" t="b">
        <f t="shared" si="7"/>
        <v>0</v>
      </c>
      <c r="W19" s="1" t="b">
        <f t="shared" si="8"/>
        <v>1</v>
      </c>
      <c r="X19" s="1" t="b">
        <f t="shared" si="9"/>
        <v>0</v>
      </c>
      <c r="Y19" s="1" t="b">
        <f t="shared" si="10"/>
        <v>0</v>
      </c>
      <c r="Z19" s="1" t="b">
        <f t="shared" si="11"/>
        <v>1</v>
      </c>
      <c r="AA19" s="1" t="b">
        <f t="shared" si="12"/>
        <v>0</v>
      </c>
      <c r="AB19" s="1">
        <f t="shared" si="13"/>
        <v>0</v>
      </c>
      <c r="AC19" s="1">
        <f t="shared" si="14"/>
        <v>1</v>
      </c>
    </row>
    <row r="20" s="1" customFormat="1" ht="36" customHeight="1" outlineLevel="2" spans="1:29">
      <c r="A20" s="23">
        <f>IF(G20&lt;&gt;"",SUBTOTAL(3,$G$4:G20),"")</f>
        <v>15</v>
      </c>
      <c r="B20" s="28"/>
      <c r="C20" s="25" t="s">
        <v>85</v>
      </c>
      <c r="D20" s="26" t="s">
        <v>86</v>
      </c>
      <c r="E20" s="26" t="s">
        <v>87</v>
      </c>
      <c r="F20" s="25" t="s">
        <v>81</v>
      </c>
      <c r="G20" s="26">
        <v>20230701</v>
      </c>
      <c r="H20" s="27" t="s">
        <v>26</v>
      </c>
      <c r="I20" s="27"/>
      <c r="J20" s="43">
        <v>45505</v>
      </c>
      <c r="K20" s="43">
        <f t="shared" si="15"/>
        <v>45869</v>
      </c>
      <c r="L20" s="43">
        <v>45658</v>
      </c>
      <c r="M20" s="43">
        <v>45747</v>
      </c>
      <c r="N20" s="44">
        <v>3</v>
      </c>
      <c r="O20" s="41">
        <f t="shared" si="3"/>
        <v>3690</v>
      </c>
      <c r="P20" s="44"/>
      <c r="Q20" s="44">
        <v>3690</v>
      </c>
      <c r="R20" s="56" t="str">
        <f t="shared" si="4"/>
        <v>本季度补贴</v>
      </c>
      <c r="S20" s="57" t="str">
        <f t="shared" si="5"/>
        <v/>
      </c>
      <c r="T20" s="58" t="str">
        <f ca="1" t="shared" si="6"/>
        <v>到期</v>
      </c>
      <c r="U20" s="57"/>
      <c r="V20" s="1" t="b">
        <f t="shared" si="7"/>
        <v>0</v>
      </c>
      <c r="W20" s="1" t="b">
        <f t="shared" si="8"/>
        <v>1</v>
      </c>
      <c r="X20" s="1" t="b">
        <f t="shared" si="9"/>
        <v>0</v>
      </c>
      <c r="Y20" s="1" t="b">
        <f t="shared" si="10"/>
        <v>0</v>
      </c>
      <c r="Z20" s="1" t="b">
        <f t="shared" si="11"/>
        <v>1</v>
      </c>
      <c r="AA20" s="1" t="b">
        <f t="shared" si="12"/>
        <v>0</v>
      </c>
      <c r="AB20" s="1">
        <f t="shared" si="13"/>
        <v>0</v>
      </c>
      <c r="AC20" s="1" t="str">
        <f t="shared" si="14"/>
        <v/>
      </c>
    </row>
    <row r="21" s="1" customFormat="1" ht="36" customHeight="1" outlineLevel="2" spans="1:29">
      <c r="A21" s="23">
        <f>IF(G21&lt;&gt;"",SUBTOTAL(3,$G$4:G21),"")</f>
        <v>16</v>
      </c>
      <c r="B21" s="28"/>
      <c r="C21" s="25" t="s">
        <v>88</v>
      </c>
      <c r="D21" s="26" t="s">
        <v>89</v>
      </c>
      <c r="E21" s="26" t="s">
        <v>90</v>
      </c>
      <c r="F21" s="25" t="s">
        <v>91</v>
      </c>
      <c r="G21" s="26">
        <v>20240701</v>
      </c>
      <c r="H21" s="27" t="s">
        <v>26</v>
      </c>
      <c r="I21" s="27"/>
      <c r="J21" s="43">
        <v>45505</v>
      </c>
      <c r="K21" s="43">
        <f t="shared" si="15"/>
        <v>45869</v>
      </c>
      <c r="L21" s="43">
        <v>45658</v>
      </c>
      <c r="M21" s="43">
        <v>45747</v>
      </c>
      <c r="N21" s="44">
        <v>3</v>
      </c>
      <c r="O21" s="41">
        <f t="shared" si="3"/>
        <v>3690</v>
      </c>
      <c r="P21" s="44"/>
      <c r="Q21" s="44">
        <v>3690</v>
      </c>
      <c r="R21" s="56" t="str">
        <f t="shared" si="4"/>
        <v>本季度补贴</v>
      </c>
      <c r="S21" s="57" t="str">
        <f t="shared" si="5"/>
        <v/>
      </c>
      <c r="T21" s="58" t="str">
        <f ca="1" t="shared" si="6"/>
        <v>到期</v>
      </c>
      <c r="U21" s="57"/>
      <c r="V21" s="1" t="b">
        <f t="shared" si="7"/>
        <v>0</v>
      </c>
      <c r="W21" s="1" t="b">
        <f t="shared" si="8"/>
        <v>1</v>
      </c>
      <c r="X21" s="1" t="b">
        <f t="shared" si="9"/>
        <v>0</v>
      </c>
      <c r="Y21" s="1" t="b">
        <f t="shared" si="10"/>
        <v>0</v>
      </c>
      <c r="Z21" s="1" t="b">
        <f t="shared" si="11"/>
        <v>1</v>
      </c>
      <c r="AA21" s="1" t="b">
        <f t="shared" si="12"/>
        <v>0</v>
      </c>
      <c r="AB21" s="1">
        <f t="shared" si="13"/>
        <v>0</v>
      </c>
      <c r="AC21" s="1">
        <f t="shared" si="14"/>
        <v>1</v>
      </c>
    </row>
    <row r="22" s="1" customFormat="1" ht="36" customHeight="1" outlineLevel="2" spans="1:29">
      <c r="A22" s="23">
        <f>IF(G22&lt;&gt;"",SUBTOTAL(3,$G$4:G22),"")</f>
        <v>17</v>
      </c>
      <c r="B22" s="28"/>
      <c r="C22" s="25" t="s">
        <v>92</v>
      </c>
      <c r="D22" s="26" t="s">
        <v>93</v>
      </c>
      <c r="E22" s="26" t="s">
        <v>94</v>
      </c>
      <c r="F22" s="25" t="s">
        <v>81</v>
      </c>
      <c r="G22" s="26">
        <v>20240701</v>
      </c>
      <c r="H22" s="27" t="s">
        <v>26</v>
      </c>
      <c r="I22" s="27"/>
      <c r="J22" s="43">
        <v>45505</v>
      </c>
      <c r="K22" s="43">
        <f t="shared" si="15"/>
        <v>45869</v>
      </c>
      <c r="L22" s="43">
        <v>45658</v>
      </c>
      <c r="M22" s="43">
        <v>45747</v>
      </c>
      <c r="N22" s="44">
        <v>3</v>
      </c>
      <c r="O22" s="41">
        <f t="shared" si="3"/>
        <v>3690</v>
      </c>
      <c r="P22" s="44"/>
      <c r="Q22" s="44">
        <v>3690</v>
      </c>
      <c r="R22" s="56" t="str">
        <f t="shared" si="4"/>
        <v>本季度补贴</v>
      </c>
      <c r="S22" s="57" t="str">
        <f t="shared" si="5"/>
        <v/>
      </c>
      <c r="T22" s="58" t="str">
        <f ca="1" t="shared" si="6"/>
        <v>到期</v>
      </c>
      <c r="U22" s="57"/>
      <c r="V22" s="1" t="b">
        <f t="shared" si="7"/>
        <v>0</v>
      </c>
      <c r="W22" s="1" t="b">
        <f t="shared" si="8"/>
        <v>1</v>
      </c>
      <c r="X22" s="1" t="b">
        <f t="shared" si="9"/>
        <v>0</v>
      </c>
      <c r="Y22" s="1" t="b">
        <f t="shared" si="10"/>
        <v>0</v>
      </c>
      <c r="Z22" s="1" t="b">
        <f t="shared" si="11"/>
        <v>1</v>
      </c>
      <c r="AA22" s="1" t="b">
        <f t="shared" si="12"/>
        <v>0</v>
      </c>
      <c r="AB22" s="1">
        <f t="shared" si="13"/>
        <v>0</v>
      </c>
      <c r="AC22" s="1">
        <f t="shared" si="14"/>
        <v>1</v>
      </c>
    </row>
    <row r="23" s="1" customFormat="1" ht="36" customHeight="1" outlineLevel="2" spans="1:29">
      <c r="A23" s="23">
        <f>IF(G23&lt;&gt;"",SUBTOTAL(3,$G$4:G23),"")</f>
        <v>18</v>
      </c>
      <c r="B23" s="28"/>
      <c r="C23" s="25" t="s">
        <v>95</v>
      </c>
      <c r="D23" s="26" t="s">
        <v>62</v>
      </c>
      <c r="E23" s="26" t="s">
        <v>96</v>
      </c>
      <c r="F23" s="25" t="s">
        <v>97</v>
      </c>
      <c r="G23" s="26">
        <v>20220701</v>
      </c>
      <c r="H23" s="27" t="s">
        <v>53</v>
      </c>
      <c r="I23" s="27"/>
      <c r="J23" s="43">
        <v>45505</v>
      </c>
      <c r="K23" s="43">
        <f t="shared" si="15"/>
        <v>45869</v>
      </c>
      <c r="L23" s="43">
        <v>45658</v>
      </c>
      <c r="M23" s="43">
        <v>45747</v>
      </c>
      <c r="N23" s="44">
        <v>3</v>
      </c>
      <c r="O23" s="41">
        <f t="shared" si="3"/>
        <v>3690</v>
      </c>
      <c r="P23" s="44"/>
      <c r="Q23" s="44">
        <v>3690</v>
      </c>
      <c r="R23" s="56" t="str">
        <f t="shared" si="4"/>
        <v>本季度补贴</v>
      </c>
      <c r="S23" s="57" t="str">
        <f t="shared" si="5"/>
        <v/>
      </c>
      <c r="T23" s="58" t="str">
        <f ca="1" t="shared" si="6"/>
        <v>到期</v>
      </c>
      <c r="U23" s="57"/>
      <c r="V23" s="1" t="b">
        <f t="shared" si="7"/>
        <v>0</v>
      </c>
      <c r="W23" s="1" t="b">
        <f t="shared" si="8"/>
        <v>1</v>
      </c>
      <c r="X23" s="1" t="b">
        <f t="shared" si="9"/>
        <v>0</v>
      </c>
      <c r="Y23" s="1" t="b">
        <f t="shared" si="10"/>
        <v>0</v>
      </c>
      <c r="Z23" s="1" t="b">
        <f t="shared" si="11"/>
        <v>1</v>
      </c>
      <c r="AA23" s="1" t="b">
        <f t="shared" si="12"/>
        <v>0</v>
      </c>
      <c r="AB23" s="1">
        <f t="shared" si="13"/>
        <v>0</v>
      </c>
      <c r="AC23" s="1" t="str">
        <f t="shared" si="14"/>
        <v/>
      </c>
    </row>
    <row r="24" s="1" customFormat="1" ht="36" customHeight="1" outlineLevel="2" spans="1:29">
      <c r="A24" s="23">
        <f>IF(G24&lt;&gt;"",SUBTOTAL(3,$G$4:G24),"")</f>
        <v>19</v>
      </c>
      <c r="B24" s="28"/>
      <c r="C24" s="25" t="s">
        <v>98</v>
      </c>
      <c r="D24" s="26" t="s">
        <v>99</v>
      </c>
      <c r="E24" s="26" t="s">
        <v>100</v>
      </c>
      <c r="F24" s="25" t="s">
        <v>101</v>
      </c>
      <c r="G24" s="26">
        <v>20240701</v>
      </c>
      <c r="H24" s="27" t="s">
        <v>26</v>
      </c>
      <c r="I24" s="27"/>
      <c r="J24" s="43">
        <v>45505</v>
      </c>
      <c r="K24" s="43">
        <f t="shared" si="15"/>
        <v>45869</v>
      </c>
      <c r="L24" s="43">
        <v>45658</v>
      </c>
      <c r="M24" s="43">
        <v>45747</v>
      </c>
      <c r="N24" s="44">
        <v>3</v>
      </c>
      <c r="O24" s="41">
        <f t="shared" si="3"/>
        <v>3690</v>
      </c>
      <c r="P24" s="44"/>
      <c r="Q24" s="44">
        <v>3690</v>
      </c>
      <c r="R24" s="56" t="str">
        <f t="shared" si="4"/>
        <v>本季度补贴</v>
      </c>
      <c r="S24" s="57" t="str">
        <f t="shared" si="5"/>
        <v/>
      </c>
      <c r="T24" s="58" t="str">
        <f ca="1" t="shared" si="6"/>
        <v>到期</v>
      </c>
      <c r="U24" s="57"/>
      <c r="V24" s="1" t="b">
        <f t="shared" si="7"/>
        <v>0</v>
      </c>
      <c r="W24" s="1" t="b">
        <f t="shared" si="8"/>
        <v>1</v>
      </c>
      <c r="X24" s="1" t="b">
        <f t="shared" si="9"/>
        <v>0</v>
      </c>
      <c r="Y24" s="1" t="b">
        <f t="shared" si="10"/>
        <v>0</v>
      </c>
      <c r="Z24" s="1" t="b">
        <f t="shared" si="11"/>
        <v>1</v>
      </c>
      <c r="AA24" s="1" t="b">
        <f t="shared" si="12"/>
        <v>0</v>
      </c>
      <c r="AB24" s="1">
        <f t="shared" si="13"/>
        <v>0</v>
      </c>
      <c r="AC24" s="1">
        <f t="shared" si="14"/>
        <v>1</v>
      </c>
    </row>
    <row r="25" s="1" customFormat="1" ht="36" customHeight="1" outlineLevel="2" spans="1:29">
      <c r="A25" s="23">
        <f>IF(G25&lt;&gt;"",SUBTOTAL(3,$G$4:G25),"")</f>
        <v>20</v>
      </c>
      <c r="B25" s="28"/>
      <c r="C25" s="25" t="s">
        <v>102</v>
      </c>
      <c r="D25" s="26" t="s">
        <v>103</v>
      </c>
      <c r="E25" s="26" t="s">
        <v>104</v>
      </c>
      <c r="F25" s="25" t="s">
        <v>105</v>
      </c>
      <c r="G25" s="26">
        <v>20240601</v>
      </c>
      <c r="H25" s="27" t="s">
        <v>26</v>
      </c>
      <c r="I25" s="27"/>
      <c r="J25" s="43">
        <v>45505</v>
      </c>
      <c r="K25" s="43">
        <f t="shared" si="15"/>
        <v>45869</v>
      </c>
      <c r="L25" s="43">
        <v>45658</v>
      </c>
      <c r="M25" s="43">
        <v>45747</v>
      </c>
      <c r="N25" s="44">
        <v>3</v>
      </c>
      <c r="O25" s="41">
        <f t="shared" si="3"/>
        <v>3690</v>
      </c>
      <c r="P25" s="44"/>
      <c r="Q25" s="44">
        <v>3690</v>
      </c>
      <c r="R25" s="56" t="str">
        <f t="shared" si="4"/>
        <v>本季度补贴</v>
      </c>
      <c r="S25" s="57" t="str">
        <f t="shared" si="5"/>
        <v/>
      </c>
      <c r="T25" s="58" t="str">
        <f ca="1" t="shared" si="6"/>
        <v>到期</v>
      </c>
      <c r="U25" s="57"/>
      <c r="V25" s="1" t="b">
        <f t="shared" si="7"/>
        <v>0</v>
      </c>
      <c r="W25" s="1" t="b">
        <f t="shared" si="8"/>
        <v>1</v>
      </c>
      <c r="X25" s="1" t="b">
        <f t="shared" si="9"/>
        <v>0</v>
      </c>
      <c r="Y25" s="1" t="b">
        <f t="shared" si="10"/>
        <v>0</v>
      </c>
      <c r="Z25" s="1" t="b">
        <f t="shared" si="11"/>
        <v>1</v>
      </c>
      <c r="AA25" s="1" t="b">
        <f t="shared" si="12"/>
        <v>0</v>
      </c>
      <c r="AB25" s="1">
        <f t="shared" si="13"/>
        <v>0</v>
      </c>
      <c r="AC25" s="1">
        <f t="shared" si="14"/>
        <v>1</v>
      </c>
    </row>
    <row r="26" s="1" customFormat="1" ht="36" customHeight="1" outlineLevel="2" spans="1:29">
      <c r="A26" s="23">
        <f>IF(G26&lt;&gt;"",SUBTOTAL(3,$G$4:G26),"")</f>
        <v>21</v>
      </c>
      <c r="B26" s="28"/>
      <c r="C26" s="25" t="s">
        <v>106</v>
      </c>
      <c r="D26" s="26" t="s">
        <v>107</v>
      </c>
      <c r="E26" s="26" t="s">
        <v>108</v>
      </c>
      <c r="F26" s="25" t="s">
        <v>69</v>
      </c>
      <c r="G26" s="26">
        <v>20240625</v>
      </c>
      <c r="H26" s="27" t="s">
        <v>26</v>
      </c>
      <c r="I26" s="27"/>
      <c r="J26" s="43">
        <v>45536</v>
      </c>
      <c r="K26" s="43">
        <f t="shared" si="15"/>
        <v>45900</v>
      </c>
      <c r="L26" s="43">
        <v>45658</v>
      </c>
      <c r="M26" s="43">
        <v>45747</v>
      </c>
      <c r="N26" s="44">
        <v>3</v>
      </c>
      <c r="O26" s="41">
        <f t="shared" si="3"/>
        <v>3690</v>
      </c>
      <c r="P26" s="44"/>
      <c r="Q26" s="44">
        <v>3690</v>
      </c>
      <c r="R26" s="56" t="str">
        <f t="shared" si="4"/>
        <v>本季度补贴</v>
      </c>
      <c r="S26" s="57" t="str">
        <f t="shared" si="5"/>
        <v/>
      </c>
      <c r="T26" s="58" t="str">
        <f ca="1" t="shared" si="6"/>
        <v>到期</v>
      </c>
      <c r="U26" s="57"/>
      <c r="V26" s="1" t="b">
        <f t="shared" si="7"/>
        <v>0</v>
      </c>
      <c r="W26" s="1" t="b">
        <f t="shared" si="8"/>
        <v>1</v>
      </c>
      <c r="X26" s="1" t="b">
        <f t="shared" si="9"/>
        <v>0</v>
      </c>
      <c r="Y26" s="1" t="b">
        <f t="shared" si="10"/>
        <v>0</v>
      </c>
      <c r="Z26" s="1" t="b">
        <f t="shared" si="11"/>
        <v>1</v>
      </c>
      <c r="AA26" s="1" t="b">
        <f t="shared" si="12"/>
        <v>0</v>
      </c>
      <c r="AB26" s="1">
        <f t="shared" si="13"/>
        <v>0</v>
      </c>
      <c r="AC26" s="1">
        <f t="shared" si="14"/>
        <v>1</v>
      </c>
    </row>
    <row r="27" s="1" customFormat="1" ht="36" customHeight="1" outlineLevel="2" spans="1:29">
      <c r="A27" s="23">
        <f>IF(G27&lt;&gt;"",SUBTOTAL(3,$G$4:G27),"")</f>
        <v>22</v>
      </c>
      <c r="B27" s="28"/>
      <c r="C27" s="25" t="s">
        <v>109</v>
      </c>
      <c r="D27" s="26" t="s">
        <v>110</v>
      </c>
      <c r="E27" s="26" t="s">
        <v>111</v>
      </c>
      <c r="F27" s="25" t="s">
        <v>81</v>
      </c>
      <c r="G27" s="26">
        <v>20240701</v>
      </c>
      <c r="H27" s="27" t="s">
        <v>26</v>
      </c>
      <c r="I27" s="27"/>
      <c r="J27" s="43">
        <v>45536</v>
      </c>
      <c r="K27" s="43">
        <f t="shared" si="15"/>
        <v>45900</v>
      </c>
      <c r="L27" s="43">
        <v>45658</v>
      </c>
      <c r="M27" s="43">
        <v>45747</v>
      </c>
      <c r="N27" s="44">
        <v>3</v>
      </c>
      <c r="O27" s="41">
        <f t="shared" si="3"/>
        <v>3690</v>
      </c>
      <c r="P27" s="44"/>
      <c r="Q27" s="44">
        <v>3690</v>
      </c>
      <c r="R27" s="56" t="str">
        <f t="shared" si="4"/>
        <v>本季度补贴</v>
      </c>
      <c r="S27" s="57" t="str">
        <f t="shared" si="5"/>
        <v/>
      </c>
      <c r="T27" s="58" t="str">
        <f ca="1" t="shared" si="6"/>
        <v>到期</v>
      </c>
      <c r="U27" s="57"/>
      <c r="V27" s="1" t="b">
        <f t="shared" si="7"/>
        <v>0</v>
      </c>
      <c r="W27" s="1" t="b">
        <f t="shared" si="8"/>
        <v>1</v>
      </c>
      <c r="X27" s="1" t="b">
        <f t="shared" si="9"/>
        <v>0</v>
      </c>
      <c r="Y27" s="1" t="b">
        <f t="shared" si="10"/>
        <v>0</v>
      </c>
      <c r="Z27" s="1" t="b">
        <f t="shared" si="11"/>
        <v>1</v>
      </c>
      <c r="AA27" s="1" t="b">
        <f t="shared" si="12"/>
        <v>0</v>
      </c>
      <c r="AB27" s="1">
        <f t="shared" si="13"/>
        <v>0</v>
      </c>
      <c r="AC27" s="1">
        <f t="shared" si="14"/>
        <v>1</v>
      </c>
    </row>
    <row r="28" s="1" customFormat="1" ht="36" customHeight="1" outlineLevel="1" spans="1:21">
      <c r="A28" s="23"/>
      <c r="B28" s="28"/>
      <c r="C28" s="25"/>
      <c r="D28" s="26"/>
      <c r="E28" s="26"/>
      <c r="F28" s="25"/>
      <c r="G28" s="26"/>
      <c r="H28" s="27"/>
      <c r="I28" s="27" t="s">
        <v>112</v>
      </c>
      <c r="J28" s="43"/>
      <c r="K28" s="43"/>
      <c r="L28" s="43"/>
      <c r="M28" s="43"/>
      <c r="N28" s="44">
        <f>SUBTOTAL(9,N14:N27)</f>
        <v>42</v>
      </c>
      <c r="O28" s="41">
        <f t="shared" si="3"/>
        <v>51660</v>
      </c>
      <c r="P28" s="44">
        <f>SUBTOTAL(9,P14:P27)</f>
        <v>0</v>
      </c>
      <c r="Q28" s="44">
        <v>51660</v>
      </c>
      <c r="R28" s="56"/>
      <c r="S28" s="57"/>
      <c r="T28" s="58"/>
      <c r="U28" s="57">
        <f>SUBTOTAL(9,U14:U27)</f>
        <v>0</v>
      </c>
    </row>
    <row r="29" s="1" customFormat="1" ht="36" customHeight="1" outlineLevel="2" spans="1:29">
      <c r="A29" s="23">
        <f>IF(G29&lt;&gt;"",SUBTOTAL(3,$G$4:G29),"")</f>
        <v>23</v>
      </c>
      <c r="B29" s="28">
        <f>MAX($B$3:B27)+1</f>
        <v>4</v>
      </c>
      <c r="C29" s="25" t="s">
        <v>113</v>
      </c>
      <c r="D29" s="26" t="s">
        <v>114</v>
      </c>
      <c r="E29" s="26" t="s">
        <v>115</v>
      </c>
      <c r="F29" s="25" t="s">
        <v>69</v>
      </c>
      <c r="G29" s="26">
        <v>20230701</v>
      </c>
      <c r="H29" s="27" t="s">
        <v>26</v>
      </c>
      <c r="I29" s="46" t="s">
        <v>116</v>
      </c>
      <c r="J29" s="43">
        <v>45323</v>
      </c>
      <c r="K29" s="43">
        <f>IF(J29&lt;&gt;"",EDATE(J29,12)-1,"")</f>
        <v>45688</v>
      </c>
      <c r="L29" s="43">
        <v>45658</v>
      </c>
      <c r="M29" s="43">
        <v>45688</v>
      </c>
      <c r="N29" s="44">
        <v>1</v>
      </c>
      <c r="O29" s="41">
        <f t="shared" si="3"/>
        <v>1230</v>
      </c>
      <c r="P29" s="44"/>
      <c r="Q29" s="44">
        <v>1230</v>
      </c>
      <c r="R29" s="56" t="str">
        <f>IF((DATEDIF(J29,L29,"M")+1)&gt;=3,"本季度补贴",IF((DATEDIF(J29,M29,"M")+1)&gt;=3,"本季度末补贴","下季度补发"))</f>
        <v>本季度补贴</v>
      </c>
      <c r="S29" s="57" t="str">
        <f>IF(IF(M29="","",DATEDIF(M29,K29,"M"))=0,"到期","")</f>
        <v>到期</v>
      </c>
      <c r="T29" s="58" t="str">
        <f ca="1">IF(IF(L29="","",DATEDIF(M29,TODAY(),"M"))&gt;=0,"到期","")</f>
        <v>到期</v>
      </c>
      <c r="U29" s="57"/>
      <c r="V29" s="1" t="b">
        <f>_xlfn.ISFORMULA(P29)</f>
        <v>0</v>
      </c>
      <c r="W29" s="1" t="b">
        <f>ISBLANK(P29)</f>
        <v>1</v>
      </c>
      <c r="X29" s="1" t="b">
        <f>_xlfn.ISFORMULA(P29)</f>
        <v>0</v>
      </c>
      <c r="Y29" s="1" t="b">
        <f>ISLOGICAL(P29)</f>
        <v>0</v>
      </c>
      <c r="Z29" s="1" t="b">
        <f>ISNONTEXT(P29)</f>
        <v>1</v>
      </c>
      <c r="AA29" s="1" t="b">
        <f>ISNUMBER(P29)</f>
        <v>0</v>
      </c>
      <c r="AB29" s="1">
        <f>COUNTIF(G29,"*2024*")</f>
        <v>0</v>
      </c>
      <c r="AC29" s="1" t="str">
        <f>IF(ISERR(FIND("2024",G29)),"",1)</f>
        <v/>
      </c>
    </row>
    <row r="30" s="1" customFormat="1" ht="36" customHeight="1" outlineLevel="1" spans="1:21">
      <c r="A30" s="23"/>
      <c r="B30" s="28"/>
      <c r="C30" s="25"/>
      <c r="D30" s="26"/>
      <c r="E30" s="26"/>
      <c r="F30" s="25"/>
      <c r="G30" s="26"/>
      <c r="H30" s="27"/>
      <c r="I30" s="47" t="s">
        <v>117</v>
      </c>
      <c r="J30" s="43"/>
      <c r="K30" s="43"/>
      <c r="L30" s="43"/>
      <c r="M30" s="43"/>
      <c r="N30" s="44">
        <f>SUBTOTAL(9,N29)</f>
        <v>1</v>
      </c>
      <c r="O30" s="41">
        <f t="shared" si="3"/>
        <v>1230</v>
      </c>
      <c r="P30" s="44">
        <f>SUBTOTAL(9,P29)</f>
        <v>0</v>
      </c>
      <c r="Q30" s="44">
        <v>1230</v>
      </c>
      <c r="R30" s="56"/>
      <c r="S30" s="57"/>
      <c r="T30" s="58"/>
      <c r="U30" s="57">
        <f>SUBTOTAL(9,U29)</f>
        <v>0</v>
      </c>
    </row>
    <row r="31" s="1" customFormat="1" ht="36" customHeight="1" outlineLevel="2" spans="1:29">
      <c r="A31" s="23">
        <f>IF(G31&lt;&gt;"",SUBTOTAL(3,$G$4:G31),"")</f>
        <v>24</v>
      </c>
      <c r="B31" s="29">
        <f>MAX($B$3:B29)+1</f>
        <v>5</v>
      </c>
      <c r="C31" s="25" t="s">
        <v>118</v>
      </c>
      <c r="D31" s="26" t="s">
        <v>119</v>
      </c>
      <c r="E31" s="26" t="s">
        <v>120</v>
      </c>
      <c r="F31" s="25" t="s">
        <v>39</v>
      </c>
      <c r="G31" s="26">
        <v>20240620</v>
      </c>
      <c r="H31" s="27" t="s">
        <v>26</v>
      </c>
      <c r="I31" s="46" t="s">
        <v>121</v>
      </c>
      <c r="J31" s="43">
        <v>45505</v>
      </c>
      <c r="K31" s="43">
        <f>EDATE(J31,12)-1</f>
        <v>45869</v>
      </c>
      <c r="L31" s="43">
        <v>45658</v>
      </c>
      <c r="M31" s="43">
        <v>45747</v>
      </c>
      <c r="N31" s="44">
        <v>3</v>
      </c>
      <c r="O31" s="41">
        <f t="shared" si="3"/>
        <v>3690</v>
      </c>
      <c r="P31" s="44"/>
      <c r="Q31" s="44">
        <v>3690</v>
      </c>
      <c r="R31" s="56" t="str">
        <f>IF((DATEDIF(J31,L31,"M")+1)&gt;=3,"本季度补贴",IF((DATEDIF(J31,M31,"M")+1)&gt;=3,"本季度末补贴","下季度补发"))</f>
        <v>本季度补贴</v>
      </c>
      <c r="S31" s="57" t="str">
        <f>IF(IF(M31="","",DATEDIF(M31,K31,"M"))=0,"到期","")</f>
        <v/>
      </c>
      <c r="T31" s="58" t="str">
        <f ca="1">IF(IF(L31="","",DATEDIF(M31,TODAY(),"M"))&gt;=0,"到期","")</f>
        <v>到期</v>
      </c>
      <c r="U31" s="57"/>
      <c r="V31" s="1" t="b">
        <f>_xlfn.ISFORMULA(P31)</f>
        <v>0</v>
      </c>
      <c r="W31" s="1" t="b">
        <f>ISBLANK(P31)</f>
        <v>1</v>
      </c>
      <c r="X31" s="1" t="b">
        <f>_xlfn.ISFORMULA(P31)</f>
        <v>0</v>
      </c>
      <c r="Y31" s="1" t="b">
        <f>ISLOGICAL(P31)</f>
        <v>0</v>
      </c>
      <c r="Z31" s="1" t="b">
        <f>ISNONTEXT(P31)</f>
        <v>1</v>
      </c>
      <c r="AA31" s="1" t="b">
        <f>ISNUMBER(P31)</f>
        <v>0</v>
      </c>
      <c r="AB31" s="1">
        <f>COUNTIF(G31,"*2024*")</f>
        <v>0</v>
      </c>
      <c r="AC31" s="1">
        <f>IF(ISERR(FIND("2024",G31)),"",1)</f>
        <v>1</v>
      </c>
    </row>
    <row r="32" s="1" customFormat="1" ht="36" customHeight="1" outlineLevel="2" spans="1:29">
      <c r="A32" s="23">
        <f>IF(G32&lt;&gt;"",SUBTOTAL(3,$G$4:G32),"")</f>
        <v>25</v>
      </c>
      <c r="B32" s="29"/>
      <c r="C32" s="25" t="s">
        <v>122</v>
      </c>
      <c r="D32" s="26" t="s">
        <v>123</v>
      </c>
      <c r="E32" s="26" t="s">
        <v>124</v>
      </c>
      <c r="F32" s="25" t="s">
        <v>58</v>
      </c>
      <c r="G32" s="26">
        <v>20240613</v>
      </c>
      <c r="H32" s="27" t="s">
        <v>26</v>
      </c>
      <c r="I32" s="46"/>
      <c r="J32" s="43">
        <v>45505</v>
      </c>
      <c r="K32" s="43">
        <f>EDATE(J32,12)-1</f>
        <v>45869</v>
      </c>
      <c r="L32" s="43">
        <v>45658</v>
      </c>
      <c r="M32" s="43">
        <v>45747</v>
      </c>
      <c r="N32" s="44">
        <v>3</v>
      </c>
      <c r="O32" s="41">
        <f t="shared" si="3"/>
        <v>3690</v>
      </c>
      <c r="P32" s="44"/>
      <c r="Q32" s="44">
        <v>3690</v>
      </c>
      <c r="R32" s="56" t="str">
        <f>IF((DATEDIF(J32,L32,"M")+1)&gt;=3,"本季度补贴",IF((DATEDIF(J32,M32,"M")+1)&gt;=3,"本季度末补贴","下季度补发"))</f>
        <v>本季度补贴</v>
      </c>
      <c r="S32" s="57" t="str">
        <f>IF(IF(M32="","",DATEDIF(M32,K32,"M"))=0,"到期","")</f>
        <v/>
      </c>
      <c r="T32" s="58" t="str">
        <f ca="1">IF(IF(L32="","",DATEDIF(M32,TODAY(),"M"))&gt;=0,"到期","")</f>
        <v>到期</v>
      </c>
      <c r="U32" s="57"/>
      <c r="V32" s="1" t="b">
        <f>_xlfn.ISFORMULA(P32)</f>
        <v>0</v>
      </c>
      <c r="W32" s="1" t="b">
        <f>ISBLANK(P32)</f>
        <v>1</v>
      </c>
      <c r="X32" s="1" t="b">
        <f>_xlfn.ISFORMULA(P32)</f>
        <v>0</v>
      </c>
      <c r="Y32" s="1" t="b">
        <f>ISLOGICAL(P32)</f>
        <v>0</v>
      </c>
      <c r="Z32" s="1" t="b">
        <f>ISNONTEXT(P32)</f>
        <v>1</v>
      </c>
      <c r="AA32" s="1" t="b">
        <f>ISNUMBER(P32)</f>
        <v>0</v>
      </c>
      <c r="AB32" s="1">
        <f>COUNTIF(G32,"*2024*")</f>
        <v>0</v>
      </c>
      <c r="AC32" s="1">
        <f>IF(ISERR(FIND("2024",G32)),"",1)</f>
        <v>1</v>
      </c>
    </row>
    <row r="33" s="1" customFormat="1" ht="36" customHeight="1" outlineLevel="2" spans="1:21">
      <c r="A33" s="23">
        <f>IF(G33&lt;&gt;"",SUBTOTAL(3,$G$4:G33),"")</f>
        <v>26</v>
      </c>
      <c r="B33" s="29"/>
      <c r="C33" s="25" t="s">
        <v>125</v>
      </c>
      <c r="D33" s="26" t="s">
        <v>126</v>
      </c>
      <c r="E33" s="26" t="s">
        <v>127</v>
      </c>
      <c r="F33" s="25" t="s">
        <v>91</v>
      </c>
      <c r="G33" s="26" t="s">
        <v>128</v>
      </c>
      <c r="H33" s="27" t="s">
        <v>26</v>
      </c>
      <c r="I33" s="46"/>
      <c r="J33" s="43">
        <v>45602</v>
      </c>
      <c r="K33" s="43">
        <f>EDATE(J33,12)-1</f>
        <v>45966</v>
      </c>
      <c r="L33" s="43">
        <v>45663</v>
      </c>
      <c r="M33" s="43">
        <v>45752</v>
      </c>
      <c r="N33" s="44">
        <v>3</v>
      </c>
      <c r="O33" s="41">
        <f t="shared" si="3"/>
        <v>3690</v>
      </c>
      <c r="P33" s="44"/>
      <c r="Q33" s="44">
        <v>3690</v>
      </c>
      <c r="R33" s="56" t="str">
        <f>IF((DATEDIF(J33,L33,"M")+1)&gt;=3,"本季度补贴",IF((DATEDIF(J33,M33,"M")+1)&gt;=3,"本季度末补贴","下季度补发"))</f>
        <v>本季度补贴</v>
      </c>
      <c r="S33" s="57" t="str">
        <f>IF(IF(M33="","",DATEDIF(M33,K33,"M"))=0,"到期","")</f>
        <v/>
      </c>
      <c r="T33" s="58" t="str">
        <f ca="1">IF(IF(L33="","",DATEDIF(M33,TODAY(),"M"))&gt;=0,"到期","")</f>
        <v>到期</v>
      </c>
      <c r="U33" s="57"/>
    </row>
    <row r="34" s="1" customFormat="1" ht="36" customHeight="1" outlineLevel="1" spans="1:21">
      <c r="A34" s="23"/>
      <c r="B34" s="29"/>
      <c r="C34" s="25"/>
      <c r="D34" s="26"/>
      <c r="E34" s="26"/>
      <c r="F34" s="25"/>
      <c r="G34" s="26"/>
      <c r="H34" s="27"/>
      <c r="I34" s="47" t="s">
        <v>129</v>
      </c>
      <c r="J34" s="43"/>
      <c r="K34" s="43"/>
      <c r="L34" s="43"/>
      <c r="M34" s="43"/>
      <c r="N34" s="44">
        <f>SUBTOTAL(9,N31:N33)</f>
        <v>9</v>
      </c>
      <c r="O34" s="41">
        <f t="shared" si="3"/>
        <v>11070</v>
      </c>
      <c r="P34" s="44">
        <f>SUBTOTAL(9,P31:P33)</f>
        <v>0</v>
      </c>
      <c r="Q34" s="44">
        <v>11070</v>
      </c>
      <c r="R34" s="56"/>
      <c r="S34" s="57"/>
      <c r="T34" s="58"/>
      <c r="U34" s="57">
        <f>SUBTOTAL(9,U31:U33)</f>
        <v>0</v>
      </c>
    </row>
    <row r="35" s="3" customFormat="1" ht="43" customHeight="1" outlineLevel="2" spans="1:29">
      <c r="A35" s="23">
        <f>IF(G35&lt;&gt;"",SUBTOTAL(3,$G$4:G35),"")</f>
        <v>27</v>
      </c>
      <c r="B35" s="30">
        <f>MAX($B$3:B33)+1</f>
        <v>6</v>
      </c>
      <c r="C35" s="25" t="s">
        <v>130</v>
      </c>
      <c r="D35" s="26" t="s">
        <v>131</v>
      </c>
      <c r="E35" s="26" t="s">
        <v>132</v>
      </c>
      <c r="F35" s="25" t="s">
        <v>133</v>
      </c>
      <c r="G35" s="26">
        <v>20220701</v>
      </c>
      <c r="H35" s="27" t="s">
        <v>53</v>
      </c>
      <c r="I35" s="46" t="s">
        <v>134</v>
      </c>
      <c r="J35" s="48">
        <v>45537</v>
      </c>
      <c r="K35" s="43">
        <f>IF(J35&lt;&gt;"",EDATE(J35,12)-1,"")</f>
        <v>45901</v>
      </c>
      <c r="L35" s="43">
        <v>45659</v>
      </c>
      <c r="M35" s="43">
        <v>45748</v>
      </c>
      <c r="N35" s="44">
        <v>3</v>
      </c>
      <c r="O35" s="41">
        <f t="shared" si="3"/>
        <v>3690</v>
      </c>
      <c r="P35" s="44"/>
      <c r="Q35" s="44">
        <v>3690</v>
      </c>
      <c r="R35" s="56" t="str">
        <f>IF((DATEDIF(J35,L35,"M")+1)&gt;=3,"本季度补贴",IF((DATEDIF(J35,M35,"M")+1)&gt;=3,"本季度末补贴","下季度补发"))</f>
        <v>本季度补贴</v>
      </c>
      <c r="S35" s="57" t="str">
        <f>IF(IF(M35="","",DATEDIF(M35,K35,"M"))=0,"到期","")</f>
        <v/>
      </c>
      <c r="T35" s="58" t="str">
        <f ca="1">IF(IF(L35="","",DATEDIF(M35,TODAY(),"M"))&gt;=0,"到期","")</f>
        <v>到期</v>
      </c>
      <c r="U35" s="57"/>
      <c r="V35" s="1" t="b">
        <f>_xlfn.ISFORMULA(P35)</f>
        <v>0</v>
      </c>
      <c r="W35" s="1" t="b">
        <f>ISBLANK(P35)</f>
        <v>1</v>
      </c>
      <c r="X35" s="1" t="b">
        <f>_xlfn.ISFORMULA(P35)</f>
        <v>0</v>
      </c>
      <c r="Y35" s="1" t="b">
        <f>ISLOGICAL(P35)</f>
        <v>0</v>
      </c>
      <c r="Z35" s="1" t="b">
        <f>ISNONTEXT(P35)</f>
        <v>1</v>
      </c>
      <c r="AA35" s="1" t="b">
        <f>ISNUMBER(P35)</f>
        <v>0</v>
      </c>
      <c r="AB35" s="1">
        <f>COUNTIF(G35,"*2024*")</f>
        <v>0</v>
      </c>
      <c r="AC35" s="1" t="str">
        <f>IF(ISERR(FIND("2024",G35)),"",1)</f>
        <v/>
      </c>
    </row>
    <row r="36" s="3" customFormat="1" ht="43" customHeight="1" outlineLevel="1" spans="1:29">
      <c r="A36" s="23"/>
      <c r="B36" s="30"/>
      <c r="C36" s="25"/>
      <c r="D36" s="26"/>
      <c r="E36" s="26"/>
      <c r="F36" s="25"/>
      <c r="G36" s="26"/>
      <c r="H36" s="27"/>
      <c r="I36" s="47" t="s">
        <v>135</v>
      </c>
      <c r="J36" s="48"/>
      <c r="K36" s="43"/>
      <c r="L36" s="43"/>
      <c r="M36" s="43"/>
      <c r="N36" s="44">
        <f>SUBTOTAL(9,N35)</f>
        <v>3</v>
      </c>
      <c r="O36" s="41">
        <f t="shared" si="3"/>
        <v>3690</v>
      </c>
      <c r="P36" s="44">
        <f>SUBTOTAL(9,P35)</f>
        <v>0</v>
      </c>
      <c r="Q36" s="44">
        <v>3690</v>
      </c>
      <c r="R36" s="56"/>
      <c r="S36" s="57"/>
      <c r="T36" s="58"/>
      <c r="U36" s="57">
        <f>SUBTOTAL(9,U35)</f>
        <v>0</v>
      </c>
      <c r="V36" s="1"/>
      <c r="W36" s="1"/>
      <c r="X36" s="1"/>
      <c r="Y36" s="1"/>
      <c r="Z36" s="1"/>
      <c r="AA36" s="1"/>
      <c r="AB36" s="1"/>
      <c r="AC36" s="1"/>
    </row>
    <row r="37" s="3" customFormat="1" ht="43" customHeight="1" outlineLevel="2" spans="1:29">
      <c r="A37" s="23">
        <f>IF(G37&lt;&gt;"",SUBTOTAL(3,$G$4:G37),"")</f>
        <v>28</v>
      </c>
      <c r="B37" s="30">
        <f>MAX($B$3:B35)+1</f>
        <v>7</v>
      </c>
      <c r="C37" s="25" t="s">
        <v>136</v>
      </c>
      <c r="D37" s="26" t="s">
        <v>137</v>
      </c>
      <c r="E37" s="26" t="s">
        <v>138</v>
      </c>
      <c r="F37" s="25" t="s">
        <v>139</v>
      </c>
      <c r="G37" s="26">
        <v>20240606</v>
      </c>
      <c r="H37" s="27" t="s">
        <v>26</v>
      </c>
      <c r="I37" s="46" t="s">
        <v>140</v>
      </c>
      <c r="J37" s="43">
        <v>45597</v>
      </c>
      <c r="K37" s="43">
        <f>IF(J37&lt;&gt;"",EDATE(J37,12)-1,"")</f>
        <v>45961</v>
      </c>
      <c r="L37" s="43">
        <v>45658</v>
      </c>
      <c r="M37" s="43">
        <v>45747</v>
      </c>
      <c r="N37" s="44">
        <v>3</v>
      </c>
      <c r="O37" s="41">
        <f t="shared" ref="O37:O68" si="16">Q37-P37</f>
        <v>3690</v>
      </c>
      <c r="P37" s="44"/>
      <c r="Q37" s="44">
        <v>3690</v>
      </c>
      <c r="R37" s="56" t="str">
        <f>IF((DATEDIF(J37,L37,"M")+1)&gt;=3,"本季度补贴",IF((DATEDIF(J37,M37,"M")+1)&gt;=3,"本季度末补贴","下季度补发"))</f>
        <v>本季度补贴</v>
      </c>
      <c r="S37" s="57" t="str">
        <f>IF(IF(M37="","",DATEDIF(M37,K37,"M"))=0,"到期","")</f>
        <v/>
      </c>
      <c r="T37" s="58" t="str">
        <f ca="1">IF(IF(L37="","",DATEDIF(M37,TODAY(),"M"))&gt;=0,"到期","")</f>
        <v>到期</v>
      </c>
      <c r="U37" s="57"/>
      <c r="V37" s="1"/>
      <c r="W37" s="1"/>
      <c r="X37" s="1"/>
      <c r="Y37" s="1"/>
      <c r="Z37" s="1"/>
      <c r="AA37" s="1"/>
      <c r="AB37" s="1"/>
      <c r="AC37" s="1"/>
    </row>
    <row r="38" s="3" customFormat="1" ht="43" customHeight="1" outlineLevel="1" spans="1:29">
      <c r="A38" s="23"/>
      <c r="B38" s="30"/>
      <c r="C38" s="25"/>
      <c r="D38" s="26"/>
      <c r="E38" s="26"/>
      <c r="F38" s="25"/>
      <c r="G38" s="26"/>
      <c r="H38" s="27"/>
      <c r="I38" s="47" t="s">
        <v>141</v>
      </c>
      <c r="J38" s="43"/>
      <c r="K38" s="43"/>
      <c r="L38" s="43"/>
      <c r="M38" s="43"/>
      <c r="N38" s="44">
        <f>SUBTOTAL(9,N37)</f>
        <v>3</v>
      </c>
      <c r="O38" s="41">
        <f t="shared" si="16"/>
        <v>3690</v>
      </c>
      <c r="P38" s="44">
        <f>SUBTOTAL(9,P37)</f>
        <v>0</v>
      </c>
      <c r="Q38" s="44">
        <v>3690</v>
      </c>
      <c r="R38" s="56"/>
      <c r="S38" s="57"/>
      <c r="T38" s="58"/>
      <c r="U38" s="57">
        <f>SUBTOTAL(9,U37)</f>
        <v>0</v>
      </c>
      <c r="V38" s="1"/>
      <c r="W38" s="1"/>
      <c r="X38" s="1"/>
      <c r="Y38" s="1"/>
      <c r="Z38" s="1"/>
      <c r="AA38" s="1"/>
      <c r="AB38" s="1"/>
      <c r="AC38" s="1"/>
    </row>
    <row r="39" ht="43" customHeight="1" outlineLevel="2" spans="1:29">
      <c r="A39" s="23">
        <f>IF(G39&lt;&gt;"",SUBTOTAL(3,$G$4:G39),"")</f>
        <v>29</v>
      </c>
      <c r="B39" s="30">
        <f>MAX($B$3:B37)+1</f>
        <v>8</v>
      </c>
      <c r="C39" s="25" t="s">
        <v>142</v>
      </c>
      <c r="D39" s="26" t="s">
        <v>143</v>
      </c>
      <c r="E39" s="26" t="s">
        <v>144</v>
      </c>
      <c r="F39" s="25" t="s">
        <v>145</v>
      </c>
      <c r="G39" s="26">
        <v>20230620</v>
      </c>
      <c r="H39" s="27" t="s">
        <v>26</v>
      </c>
      <c r="I39" s="46" t="s">
        <v>146</v>
      </c>
      <c r="J39" s="43">
        <v>45369</v>
      </c>
      <c r="K39" s="43">
        <f>IF(J39&lt;&gt;"",EDATE(J39,12)-1,"")</f>
        <v>45733</v>
      </c>
      <c r="L39" s="43">
        <v>45644</v>
      </c>
      <c r="M39" s="43">
        <v>45733</v>
      </c>
      <c r="N39" s="44">
        <v>3</v>
      </c>
      <c r="O39" s="41">
        <f t="shared" si="16"/>
        <v>3690</v>
      </c>
      <c r="P39" s="44"/>
      <c r="Q39" s="44">
        <v>3690</v>
      </c>
      <c r="R39" s="56" t="str">
        <f>IF((DATEDIF(J39,L39,"M")+1)&gt;=3,"本季度补贴",IF((DATEDIF(J39,M39,"M")+1)&gt;=3,"本季度末补贴","下季度补发"))</f>
        <v>本季度补贴</v>
      </c>
      <c r="S39" s="57" t="str">
        <f>IF(IF(M39="","",DATEDIF(M39,K39,"M"))=0,"到期","")</f>
        <v>到期</v>
      </c>
      <c r="T39" s="58" t="str">
        <f ca="1">IF(IF(L39="","",DATEDIF(M39,TODAY(),"M"))&gt;=0,"到期","")</f>
        <v>到期</v>
      </c>
      <c r="U39" s="57"/>
      <c r="V39" s="1" t="b">
        <f>_xlfn.ISFORMULA(P39)</f>
        <v>0</v>
      </c>
      <c r="W39" s="1" t="b">
        <f>ISBLANK(P39)</f>
        <v>1</v>
      </c>
      <c r="X39" s="1" t="b">
        <f>_xlfn.ISFORMULA(P39)</f>
        <v>0</v>
      </c>
      <c r="Y39" s="1" t="b">
        <f>ISLOGICAL(P39)</f>
        <v>0</v>
      </c>
      <c r="Z39" s="1" t="b">
        <f>ISNONTEXT(P39)</f>
        <v>1</v>
      </c>
      <c r="AA39" s="1" t="b">
        <f>ISNUMBER(P39)</f>
        <v>0</v>
      </c>
      <c r="AB39" s="1">
        <f>COUNTIF(G39,"*2024*")</f>
        <v>0</v>
      </c>
      <c r="AC39" s="1" t="str">
        <f>IF(ISERR(FIND("2024",G39)),"",1)</f>
        <v/>
      </c>
    </row>
    <row r="40" ht="43" customHeight="1" outlineLevel="2" spans="1:29">
      <c r="A40" s="23">
        <f>IF(G40&lt;&gt;"",SUBTOTAL(3,$G$4:G40),"")</f>
        <v>30</v>
      </c>
      <c r="B40" s="30"/>
      <c r="C40" s="25" t="s">
        <v>147</v>
      </c>
      <c r="D40" s="26" t="s">
        <v>148</v>
      </c>
      <c r="E40" s="26" t="s">
        <v>149</v>
      </c>
      <c r="F40" s="25" t="s">
        <v>47</v>
      </c>
      <c r="G40" s="26">
        <v>20220701</v>
      </c>
      <c r="H40" s="27" t="s">
        <v>53</v>
      </c>
      <c r="I40" s="46"/>
      <c r="J40" s="43">
        <v>45393</v>
      </c>
      <c r="K40" s="43">
        <f>IF(J40&lt;&gt;"",EDATE(J40,12)-1,"")</f>
        <v>45757</v>
      </c>
      <c r="L40" s="43">
        <v>45668</v>
      </c>
      <c r="M40" s="43">
        <v>45757</v>
      </c>
      <c r="N40" s="44">
        <v>3</v>
      </c>
      <c r="O40" s="41">
        <f t="shared" si="16"/>
        <v>3690</v>
      </c>
      <c r="P40" s="44"/>
      <c r="Q40" s="44">
        <v>3690</v>
      </c>
      <c r="R40" s="56" t="str">
        <f>IF((DATEDIF(J40,L40,"M")+1)&gt;=3,"本季度补贴",IF((DATEDIF(J40,M40,"M")+1)&gt;=3,"本季度末补贴","下季度补发"))</f>
        <v>本季度补贴</v>
      </c>
      <c r="S40" s="57" t="str">
        <f>IF(IF(M40="","",DATEDIF(M40,K40,"M"))=0,"到期","")</f>
        <v>到期</v>
      </c>
      <c r="T40" s="58" t="str">
        <f ca="1">IF(IF(L40="","",DATEDIF(M40,TODAY(),"M"))&gt;=0,"到期","")</f>
        <v>到期</v>
      </c>
      <c r="U40" s="57"/>
      <c r="V40" s="1" t="b">
        <f>_xlfn.ISFORMULA(P40)</f>
        <v>0</v>
      </c>
      <c r="W40" s="1" t="b">
        <f>ISBLANK(P40)</f>
        <v>1</v>
      </c>
      <c r="X40" s="1" t="b">
        <f>_xlfn.ISFORMULA(P40)</f>
        <v>0</v>
      </c>
      <c r="Y40" s="1" t="b">
        <f>ISLOGICAL(P40)</f>
        <v>0</v>
      </c>
      <c r="Z40" s="1" t="b">
        <f>ISNONTEXT(P40)</f>
        <v>1</v>
      </c>
      <c r="AA40" s="1" t="b">
        <f>ISNUMBER(P40)</f>
        <v>0</v>
      </c>
      <c r="AB40" s="1">
        <f>COUNTIF(G40,"*2024*")</f>
        <v>0</v>
      </c>
      <c r="AC40" s="1" t="str">
        <f>IF(ISERR(FIND("2024",G40)),"",1)</f>
        <v/>
      </c>
    </row>
    <row r="41" ht="43" customHeight="1" outlineLevel="2" spans="1:29">
      <c r="A41" s="23">
        <f>IF(G41&lt;&gt;"",SUBTOTAL(3,$G$4:G41),"")</f>
        <v>31</v>
      </c>
      <c r="B41" s="30"/>
      <c r="C41" s="25" t="s">
        <v>150</v>
      </c>
      <c r="D41" s="26" t="s">
        <v>151</v>
      </c>
      <c r="E41" s="26" t="s">
        <v>152</v>
      </c>
      <c r="F41" s="25" t="s">
        <v>153</v>
      </c>
      <c r="G41" s="26">
        <v>20240603</v>
      </c>
      <c r="H41" s="27" t="s">
        <v>26</v>
      </c>
      <c r="I41" s="46"/>
      <c r="J41" s="43">
        <v>45496</v>
      </c>
      <c r="K41" s="43">
        <f>IF(J41&lt;&gt;"",EDATE(J41,12)-1,"")</f>
        <v>45860</v>
      </c>
      <c r="L41" s="43">
        <v>45649</v>
      </c>
      <c r="M41" s="43">
        <v>45738</v>
      </c>
      <c r="N41" s="44">
        <v>3</v>
      </c>
      <c r="O41" s="41">
        <f t="shared" si="16"/>
        <v>3690</v>
      </c>
      <c r="P41" s="44"/>
      <c r="Q41" s="44">
        <v>3690</v>
      </c>
      <c r="R41" s="56" t="str">
        <f>IF((DATEDIF(J41,L41,"M")+1)&gt;=3,"本季度补贴",IF((DATEDIF(J41,M41,"M")+1)&gt;=3,"本季度末补贴","下季度补发"))</f>
        <v>本季度补贴</v>
      </c>
      <c r="S41" s="57" t="str">
        <f>IF(IF(M41="","",DATEDIF(M41,K41,"M"))=0,"到期","")</f>
        <v/>
      </c>
      <c r="T41" s="58" t="str">
        <f ca="1">IF(IF(L41="","",DATEDIF(M41,TODAY(),"M"))&gt;=0,"到期","")</f>
        <v>到期</v>
      </c>
      <c r="U41" s="57"/>
      <c r="V41" s="1" t="b">
        <f>_xlfn.ISFORMULA(P41)</f>
        <v>0</v>
      </c>
      <c r="W41" s="1" t="b">
        <f>ISBLANK(P41)</f>
        <v>1</v>
      </c>
      <c r="X41" s="1" t="b">
        <f>_xlfn.ISFORMULA(P41)</f>
        <v>0</v>
      </c>
      <c r="Y41" s="1" t="b">
        <f>ISLOGICAL(P41)</f>
        <v>0</v>
      </c>
      <c r="Z41" s="1" t="b">
        <f>ISNONTEXT(P41)</f>
        <v>1</v>
      </c>
      <c r="AA41" s="1" t="b">
        <f>ISNUMBER(P41)</f>
        <v>0</v>
      </c>
      <c r="AB41" s="1">
        <f>COUNTIF(G41,"*2024*")</f>
        <v>0</v>
      </c>
      <c r="AC41" s="1">
        <f>IF(ISERR(FIND("2024",G41)),"",1)</f>
        <v>1</v>
      </c>
    </row>
    <row r="42" ht="43" customHeight="1" outlineLevel="2" spans="1:29">
      <c r="A42" s="23">
        <f>IF(G42&lt;&gt;"",SUBTOTAL(3,$G$4:G42),"")</f>
        <v>32</v>
      </c>
      <c r="B42" s="30"/>
      <c r="C42" s="25" t="s">
        <v>154</v>
      </c>
      <c r="D42" s="26" t="s">
        <v>155</v>
      </c>
      <c r="E42" s="26" t="s">
        <v>156</v>
      </c>
      <c r="F42" s="31" t="s">
        <v>157</v>
      </c>
      <c r="G42" s="31">
        <v>20240630</v>
      </c>
      <c r="H42" s="27" t="s">
        <v>26</v>
      </c>
      <c r="I42" s="46"/>
      <c r="J42" s="43">
        <v>45636</v>
      </c>
      <c r="K42" s="49">
        <f>IF(J42&lt;&gt;"",EDATE(J42,12)-1,"")</f>
        <v>46000</v>
      </c>
      <c r="L42" s="49">
        <v>45636</v>
      </c>
      <c r="M42" s="43">
        <v>45756</v>
      </c>
      <c r="N42" s="44">
        <v>4</v>
      </c>
      <c r="O42" s="41">
        <f t="shared" si="16"/>
        <v>4818</v>
      </c>
      <c r="P42" s="44">
        <v>240</v>
      </c>
      <c r="Q42" s="44">
        <v>5058</v>
      </c>
      <c r="R42" s="56" t="str">
        <f>IF((DATEDIF(J42,L42,"M")+1)&gt;=3,"本季度补贴",IF((DATEDIF(J42,M42,"M")+1)&gt;=3,"本季度末补贴","下季度补发"))</f>
        <v>本季度末补贴</v>
      </c>
      <c r="S42" s="57" t="str">
        <f>IF(IF(M42="","",DATEDIF(M42,K42,"M"))=0,"到期","")</f>
        <v/>
      </c>
      <c r="T42" s="58" t="str">
        <f ca="1">IF(IF(L42="","",DATEDIF(M42,TODAY(),"M"))&gt;=0,"到期","")</f>
        <v>到期</v>
      </c>
      <c r="U42" s="57"/>
      <c r="V42" s="1"/>
      <c r="W42" s="1"/>
      <c r="X42" s="1"/>
      <c r="Y42" s="1"/>
      <c r="Z42" s="1"/>
      <c r="AA42" s="1"/>
      <c r="AB42" s="1"/>
      <c r="AC42" s="1"/>
    </row>
    <row r="43" ht="43" customHeight="1" outlineLevel="1" spans="1:29">
      <c r="A43" s="23"/>
      <c r="B43" s="30"/>
      <c r="C43" s="25"/>
      <c r="D43" s="26"/>
      <c r="E43" s="26"/>
      <c r="F43" s="31"/>
      <c r="G43" s="31"/>
      <c r="H43" s="27"/>
      <c r="I43" s="47" t="s">
        <v>158</v>
      </c>
      <c r="J43" s="43"/>
      <c r="K43" s="49"/>
      <c r="L43" s="49"/>
      <c r="M43" s="43"/>
      <c r="N43" s="44">
        <f>SUBTOTAL(9,N39:N42)</f>
        <v>13</v>
      </c>
      <c r="O43" s="41">
        <f t="shared" si="16"/>
        <v>15888</v>
      </c>
      <c r="P43" s="44">
        <f>SUBTOTAL(9,P39:P42)</f>
        <v>240</v>
      </c>
      <c r="Q43" s="44">
        <v>16128</v>
      </c>
      <c r="R43" s="56"/>
      <c r="S43" s="57"/>
      <c r="T43" s="58"/>
      <c r="U43" s="57">
        <f>SUBTOTAL(9,U39:U42)</f>
        <v>0</v>
      </c>
      <c r="V43" s="1"/>
      <c r="W43" s="1"/>
      <c r="X43" s="1"/>
      <c r="Y43" s="1"/>
      <c r="Z43" s="1"/>
      <c r="AA43" s="1"/>
      <c r="AB43" s="1"/>
      <c r="AC43" s="1"/>
    </row>
    <row r="44" ht="43" customHeight="1" outlineLevel="2" spans="1:29">
      <c r="A44" s="23">
        <f>IF(G44&lt;&gt;"",SUBTOTAL(3,$G$4:G44),"")</f>
        <v>33</v>
      </c>
      <c r="B44" s="30">
        <f>MAX($B$3:B42)+1</f>
        <v>9</v>
      </c>
      <c r="C44" s="25" t="s">
        <v>159</v>
      </c>
      <c r="D44" s="26" t="s">
        <v>160</v>
      </c>
      <c r="E44" s="26" t="s">
        <v>161</v>
      </c>
      <c r="F44" s="25" t="s">
        <v>105</v>
      </c>
      <c r="G44" s="26">
        <v>20230701</v>
      </c>
      <c r="H44" s="27" t="s">
        <v>26</v>
      </c>
      <c r="I44" s="46" t="s">
        <v>162</v>
      </c>
      <c r="J44" s="43">
        <v>45323</v>
      </c>
      <c r="K44" s="43">
        <f>IF(J44&lt;&gt;"",EDATE(J44,12)-1,"")</f>
        <v>45688</v>
      </c>
      <c r="L44" s="43">
        <v>45658</v>
      </c>
      <c r="M44" s="43">
        <v>45688</v>
      </c>
      <c r="N44" s="44">
        <v>1</v>
      </c>
      <c r="O44" s="41">
        <f t="shared" si="16"/>
        <v>1230</v>
      </c>
      <c r="P44" s="44"/>
      <c r="Q44" s="44">
        <v>1230</v>
      </c>
      <c r="R44" s="56" t="str">
        <f>IF((DATEDIF(J44,L44,"M")+1)&gt;=3,"本季度补贴",IF((DATEDIF(J44,M44,"M")+1)&gt;=3,"本季度末补贴","下季度补发"))</f>
        <v>本季度补贴</v>
      </c>
      <c r="S44" s="57" t="str">
        <f>IF(IF(M44="","",DATEDIF(M44,K44,"M"))=0,"到期","")</f>
        <v>到期</v>
      </c>
      <c r="T44" s="58" t="str">
        <f ca="1">IF(IF(L44="","",DATEDIF(M44,TODAY(),"M"))&gt;=0,"到期","")</f>
        <v>到期</v>
      </c>
      <c r="U44" s="57"/>
      <c r="V44" s="1" t="b">
        <f>_xlfn.ISFORMULA(P44)</f>
        <v>0</v>
      </c>
      <c r="W44" s="1" t="b">
        <f>ISBLANK(P44)</f>
        <v>1</v>
      </c>
      <c r="X44" s="1" t="b">
        <f>_xlfn.ISFORMULA(P44)</f>
        <v>0</v>
      </c>
      <c r="Y44" s="1" t="b">
        <f>ISLOGICAL(P44)</f>
        <v>0</v>
      </c>
      <c r="Z44" s="1" t="b">
        <f>ISNONTEXT(P44)</f>
        <v>1</v>
      </c>
      <c r="AA44" s="1" t="b">
        <f>ISNUMBER(P44)</f>
        <v>0</v>
      </c>
      <c r="AB44" s="1">
        <f>COUNTIF(G44,"*2024*")</f>
        <v>0</v>
      </c>
      <c r="AC44" s="1" t="str">
        <f>IF(ISERR(FIND("2024",G44)),"",1)</f>
        <v/>
      </c>
    </row>
    <row r="45" ht="43" customHeight="1" outlineLevel="1" spans="1:29">
      <c r="A45" s="23"/>
      <c r="B45" s="30"/>
      <c r="C45" s="25"/>
      <c r="D45" s="26"/>
      <c r="E45" s="26"/>
      <c r="F45" s="25"/>
      <c r="G45" s="26"/>
      <c r="H45" s="27"/>
      <c r="I45" s="47" t="s">
        <v>163</v>
      </c>
      <c r="J45" s="43"/>
      <c r="K45" s="43"/>
      <c r="L45" s="43"/>
      <c r="M45" s="43"/>
      <c r="N45" s="44">
        <f>SUBTOTAL(9,N44)</f>
        <v>1</v>
      </c>
      <c r="O45" s="41">
        <f t="shared" si="16"/>
        <v>1230</v>
      </c>
      <c r="P45" s="44">
        <f>SUBTOTAL(9,P44)</f>
        <v>0</v>
      </c>
      <c r="Q45" s="44">
        <v>1230</v>
      </c>
      <c r="R45" s="56"/>
      <c r="S45" s="57"/>
      <c r="T45" s="58"/>
      <c r="U45" s="57">
        <f>SUBTOTAL(9,U44)</f>
        <v>0</v>
      </c>
      <c r="V45" s="1"/>
      <c r="W45" s="1"/>
      <c r="X45" s="1"/>
      <c r="Y45" s="1"/>
      <c r="Z45" s="1"/>
      <c r="AA45" s="1"/>
      <c r="AB45" s="1"/>
      <c r="AC45" s="1"/>
    </row>
    <row r="46" ht="43" customHeight="1" outlineLevel="2" spans="1:29">
      <c r="A46" s="23">
        <f>IF(G46&lt;&gt;"",SUBTOTAL(3,$G$4:G46),"")</f>
        <v>34</v>
      </c>
      <c r="B46" s="30">
        <f>MAX($B$3:B44)+1</f>
        <v>10</v>
      </c>
      <c r="C46" s="25" t="s">
        <v>164</v>
      </c>
      <c r="D46" s="26" t="s">
        <v>165</v>
      </c>
      <c r="E46" s="26" t="s">
        <v>166</v>
      </c>
      <c r="F46" s="25" t="s">
        <v>167</v>
      </c>
      <c r="G46" s="26">
        <v>20230701</v>
      </c>
      <c r="H46" s="27" t="s">
        <v>53</v>
      </c>
      <c r="I46" s="46" t="s">
        <v>168</v>
      </c>
      <c r="J46" s="43">
        <v>45352</v>
      </c>
      <c r="K46" s="43">
        <f>IF(J46&lt;&gt;"",EDATE(J46,12)-1,"")</f>
        <v>45716</v>
      </c>
      <c r="L46" s="43">
        <v>45658</v>
      </c>
      <c r="M46" s="43">
        <v>45716</v>
      </c>
      <c r="N46" s="44">
        <v>2</v>
      </c>
      <c r="O46" s="41">
        <f t="shared" si="16"/>
        <v>2460</v>
      </c>
      <c r="P46" s="44"/>
      <c r="Q46" s="44">
        <v>2460</v>
      </c>
      <c r="R46" s="56" t="str">
        <f>IF((DATEDIF(J46,L46,"M")+1)&gt;=3,"本季度补贴",IF((DATEDIF(J46,M46,"M")+1)&gt;=3,"本季度末补贴","下季度补发"))</f>
        <v>本季度补贴</v>
      </c>
      <c r="S46" s="57" t="str">
        <f>IF(IF(M46="","",DATEDIF(M46,K46,"M"))=0,"到期","")</f>
        <v>到期</v>
      </c>
      <c r="T46" s="58" t="str">
        <f ca="1">IF(IF(L46="","",DATEDIF(M46,TODAY(),"M"))&gt;=0,"到期","")</f>
        <v>到期</v>
      </c>
      <c r="U46" s="57"/>
      <c r="V46" s="1" t="b">
        <f>_xlfn.ISFORMULA(P46)</f>
        <v>0</v>
      </c>
      <c r="W46" s="1" t="b">
        <f>ISBLANK(P46)</f>
        <v>1</v>
      </c>
      <c r="X46" s="1" t="b">
        <f>_xlfn.ISFORMULA(P46)</f>
        <v>0</v>
      </c>
      <c r="Y46" s="1" t="b">
        <f>ISLOGICAL(P46)</f>
        <v>0</v>
      </c>
      <c r="Z46" s="1" t="b">
        <f>ISNONTEXT(P46)</f>
        <v>1</v>
      </c>
      <c r="AA46" s="1" t="b">
        <f>ISNUMBER(P46)</f>
        <v>0</v>
      </c>
      <c r="AB46" s="1">
        <f>COUNTIF(G46,"*2024*")</f>
        <v>0</v>
      </c>
      <c r="AC46" s="1" t="str">
        <f>IF(ISERR(FIND("2024",G46)),"",1)</f>
        <v/>
      </c>
    </row>
    <row r="47" ht="43" customHeight="1" outlineLevel="2" spans="1:29">
      <c r="A47" s="23">
        <f>IF(G47&lt;&gt;"",SUBTOTAL(3,$G$4:G47),"")</f>
        <v>35</v>
      </c>
      <c r="B47" s="30"/>
      <c r="C47" s="25" t="s">
        <v>169</v>
      </c>
      <c r="D47" s="26" t="s">
        <v>170</v>
      </c>
      <c r="E47" s="26" t="s">
        <v>171</v>
      </c>
      <c r="F47" s="25" t="s">
        <v>172</v>
      </c>
      <c r="G47" s="26">
        <v>20190701</v>
      </c>
      <c r="H47" s="27" t="s">
        <v>53</v>
      </c>
      <c r="I47" s="46"/>
      <c r="J47" s="43">
        <v>45352</v>
      </c>
      <c r="K47" s="43">
        <f>IF(J47&lt;&gt;"",EDATE(J47,12)-1,"")</f>
        <v>45716</v>
      </c>
      <c r="L47" s="43">
        <v>45658</v>
      </c>
      <c r="M47" s="43">
        <v>45716</v>
      </c>
      <c r="N47" s="44">
        <v>2</v>
      </c>
      <c r="O47" s="41">
        <f t="shared" si="16"/>
        <v>2460</v>
      </c>
      <c r="P47" s="44"/>
      <c r="Q47" s="44">
        <v>2460</v>
      </c>
      <c r="R47" s="56" t="str">
        <f>IF((DATEDIF(J47,L47,"M")+1)&gt;=3,"本季度补贴",IF((DATEDIF(J47,M47,"M")+1)&gt;=3,"本季度末补贴","下季度补发"))</f>
        <v>本季度补贴</v>
      </c>
      <c r="S47" s="57" t="str">
        <f>IF(IF(M47="","",DATEDIF(M47,K47,"M"))=0,"到期","")</f>
        <v>到期</v>
      </c>
      <c r="T47" s="58" t="str">
        <f ca="1">IF(IF(L47="","",DATEDIF(M47,TODAY(),"M"))&gt;=0,"到期","")</f>
        <v>到期</v>
      </c>
      <c r="U47" s="57"/>
      <c r="V47" s="1" t="b">
        <f>_xlfn.ISFORMULA(P47)</f>
        <v>0</v>
      </c>
      <c r="W47" s="1" t="b">
        <f>ISBLANK(P47)</f>
        <v>1</v>
      </c>
      <c r="X47" s="1" t="b">
        <f>_xlfn.ISFORMULA(P47)</f>
        <v>0</v>
      </c>
      <c r="Y47" s="1" t="b">
        <f>ISLOGICAL(P47)</f>
        <v>0</v>
      </c>
      <c r="Z47" s="1" t="b">
        <f>ISNONTEXT(P47)</f>
        <v>1</v>
      </c>
      <c r="AA47" s="1" t="b">
        <f>ISNUMBER(P47)</f>
        <v>0</v>
      </c>
      <c r="AB47" s="1">
        <f>COUNTIF(G47,"*2024*")</f>
        <v>0</v>
      </c>
      <c r="AC47" s="1" t="str">
        <f>IF(ISERR(FIND("2024",G47)),"",1)</f>
        <v/>
      </c>
    </row>
    <row r="48" ht="43" customHeight="1" outlineLevel="2" spans="1:29">
      <c r="A48" s="23">
        <f>IF(G48&lt;&gt;"",SUBTOTAL(3,$G$4:G48),"")</f>
        <v>36</v>
      </c>
      <c r="B48" s="30"/>
      <c r="C48" s="25" t="s">
        <v>173</v>
      </c>
      <c r="D48" s="26" t="s">
        <v>174</v>
      </c>
      <c r="E48" s="26" t="s">
        <v>175</v>
      </c>
      <c r="F48" s="25" t="s">
        <v>176</v>
      </c>
      <c r="G48" s="26">
        <v>45474</v>
      </c>
      <c r="H48" s="27" t="s">
        <v>26</v>
      </c>
      <c r="I48" s="46"/>
      <c r="J48" s="43">
        <v>45536</v>
      </c>
      <c r="K48" s="43">
        <f>IF(J48&lt;&gt;"",EDATE(J48,12)-1,"")</f>
        <v>45900</v>
      </c>
      <c r="L48" s="43">
        <v>45658</v>
      </c>
      <c r="M48" s="43">
        <v>45747</v>
      </c>
      <c r="N48" s="44">
        <v>3</v>
      </c>
      <c r="O48" s="41">
        <f t="shared" si="16"/>
        <v>3690</v>
      </c>
      <c r="P48" s="44"/>
      <c r="Q48" s="44">
        <v>3690</v>
      </c>
      <c r="R48" s="56" t="str">
        <f>IF((DATEDIF(J48,L48,"M")+1)&gt;=3,"本季度补贴",IF((DATEDIF(J48,M48,"M")+1)&gt;=3,"本季度末补贴","下季度补发"))</f>
        <v>本季度补贴</v>
      </c>
      <c r="S48" s="57" t="str">
        <f>IF(IF(M48="","",DATEDIF(M48,K48,"M"))=0,"到期","")</f>
        <v/>
      </c>
      <c r="T48" s="58" t="str">
        <f ca="1">IF(IF(L48="","",DATEDIF(M48,TODAY(),"M"))&gt;=0,"到期","")</f>
        <v>到期</v>
      </c>
      <c r="U48" s="57"/>
      <c r="V48" s="1" t="b">
        <f>_xlfn.ISFORMULA(P48)</f>
        <v>0</v>
      </c>
      <c r="W48" s="1" t="b">
        <f>ISBLANK(P48)</f>
        <v>1</v>
      </c>
      <c r="X48" s="1" t="b">
        <f>_xlfn.ISFORMULA(P48)</f>
        <v>0</v>
      </c>
      <c r="Y48" s="1" t="b">
        <f>ISLOGICAL(P48)</f>
        <v>0</v>
      </c>
      <c r="Z48" s="1" t="b">
        <f>ISNONTEXT(P48)</f>
        <v>1</v>
      </c>
      <c r="AA48" s="1" t="b">
        <f>ISNUMBER(P48)</f>
        <v>0</v>
      </c>
      <c r="AB48" s="1">
        <f>COUNTIF(G48,"*2024*")</f>
        <v>0</v>
      </c>
      <c r="AC48" s="1" t="str">
        <f>IF(ISERR(FIND("2024",G48)),"",1)</f>
        <v/>
      </c>
    </row>
    <row r="49" ht="43" customHeight="1" outlineLevel="1" spans="1:29">
      <c r="A49" s="23"/>
      <c r="B49" s="30"/>
      <c r="C49" s="25"/>
      <c r="D49" s="26"/>
      <c r="E49" s="26"/>
      <c r="F49" s="25"/>
      <c r="G49" s="26"/>
      <c r="H49" s="27"/>
      <c r="I49" s="47" t="s">
        <v>177</v>
      </c>
      <c r="J49" s="43"/>
      <c r="K49" s="43"/>
      <c r="L49" s="43"/>
      <c r="M49" s="43"/>
      <c r="N49" s="44">
        <f>SUBTOTAL(9,N46:N48)</f>
        <v>7</v>
      </c>
      <c r="O49" s="41">
        <f t="shared" si="16"/>
        <v>8610</v>
      </c>
      <c r="P49" s="44">
        <f>SUBTOTAL(9,P46:P48)</f>
        <v>0</v>
      </c>
      <c r="Q49" s="44">
        <v>8610</v>
      </c>
      <c r="R49" s="56"/>
      <c r="S49" s="57"/>
      <c r="T49" s="58"/>
      <c r="U49" s="57">
        <f>SUBTOTAL(9,U46:U48)</f>
        <v>0</v>
      </c>
      <c r="V49" s="1"/>
      <c r="W49" s="1"/>
      <c r="X49" s="1"/>
      <c r="Y49" s="1"/>
      <c r="Z49" s="1"/>
      <c r="AA49" s="1"/>
      <c r="AB49" s="1"/>
      <c r="AC49" s="1"/>
    </row>
    <row r="50" ht="43" customHeight="1" outlineLevel="2" spans="1:29">
      <c r="A50" s="23">
        <f>IF(G50&lt;&gt;"",SUBTOTAL(3,$G$4:G50),"")</f>
        <v>37</v>
      </c>
      <c r="B50" s="30">
        <f>MAX($B$3:B48)+1</f>
        <v>11</v>
      </c>
      <c r="C50" s="25" t="s">
        <v>178</v>
      </c>
      <c r="D50" s="26" t="s">
        <v>179</v>
      </c>
      <c r="E50" s="26" t="s">
        <v>180</v>
      </c>
      <c r="F50" s="25" t="s">
        <v>77</v>
      </c>
      <c r="G50" s="26">
        <v>20220701</v>
      </c>
      <c r="H50" s="27" t="s">
        <v>53</v>
      </c>
      <c r="I50" s="46" t="s">
        <v>181</v>
      </c>
      <c r="J50" s="43">
        <v>45383</v>
      </c>
      <c r="K50" s="43">
        <f t="shared" ref="K50:K58" si="17">IF(J50&lt;&gt;"",EDATE(J50,12)-1,"")</f>
        <v>45747</v>
      </c>
      <c r="L50" s="43">
        <v>45658</v>
      </c>
      <c r="M50" s="43">
        <v>45747</v>
      </c>
      <c r="N50" s="44">
        <v>3</v>
      </c>
      <c r="O50" s="41">
        <f t="shared" si="16"/>
        <v>3690</v>
      </c>
      <c r="P50" s="44"/>
      <c r="Q50" s="44">
        <v>3690</v>
      </c>
      <c r="R50" s="56" t="str">
        <f t="shared" ref="R50:R62" si="18">IF((DATEDIF(J50,L50,"M")+1)&gt;=3,"本季度补贴",IF((DATEDIF(J50,M50,"M")+1)&gt;=3,"本季度末补贴","下季度补发"))</f>
        <v>本季度补贴</v>
      </c>
      <c r="S50" s="57" t="str">
        <f t="shared" ref="S50:S62" si="19">IF(IF(M50="","",DATEDIF(M50,K50,"M"))=0,"到期","")</f>
        <v>到期</v>
      </c>
      <c r="T50" s="58" t="str">
        <f ca="1" t="shared" ref="T50:T62" si="20">IF(IF(L50="","",DATEDIF(M50,TODAY(),"M"))&gt;=0,"到期","")</f>
        <v>到期</v>
      </c>
      <c r="U50" s="57"/>
      <c r="V50" s="1" t="b">
        <f t="shared" ref="V50:V61" si="21">_xlfn.ISFORMULA(P50)</f>
        <v>0</v>
      </c>
      <c r="W50" s="1" t="b">
        <f t="shared" ref="W50:W61" si="22">ISBLANK(P50)</f>
        <v>1</v>
      </c>
      <c r="X50" s="1" t="b">
        <f t="shared" ref="X50:X61" si="23">_xlfn.ISFORMULA(P50)</f>
        <v>0</v>
      </c>
      <c r="Y50" s="1" t="b">
        <f t="shared" ref="Y50:Y61" si="24">ISLOGICAL(P50)</f>
        <v>0</v>
      </c>
      <c r="Z50" s="1" t="b">
        <f t="shared" ref="Z50:Z61" si="25">ISNONTEXT(P50)</f>
        <v>1</v>
      </c>
      <c r="AA50" s="1" t="b">
        <f t="shared" ref="AA50:AA61" si="26">ISNUMBER(P50)</f>
        <v>0</v>
      </c>
      <c r="AB50" s="1">
        <f t="shared" ref="AB50:AB61" si="27">COUNTIF(G50,"*2024*")</f>
        <v>0</v>
      </c>
      <c r="AC50" s="1" t="str">
        <f t="shared" ref="AC50:AC61" si="28">IF(ISERR(FIND("2024",G50)),"",1)</f>
        <v/>
      </c>
    </row>
    <row r="51" ht="43" customHeight="1" outlineLevel="2" spans="1:29">
      <c r="A51" s="23">
        <f>IF(G51&lt;&gt;"",SUBTOTAL(3,$G$4:G51),"")</f>
        <v>38</v>
      </c>
      <c r="B51" s="30"/>
      <c r="C51" s="25" t="s">
        <v>182</v>
      </c>
      <c r="D51" s="26" t="s">
        <v>183</v>
      </c>
      <c r="E51" s="26" t="s">
        <v>184</v>
      </c>
      <c r="F51" s="25" t="s">
        <v>77</v>
      </c>
      <c r="G51" s="26">
        <v>20220701</v>
      </c>
      <c r="H51" s="27" t="s">
        <v>53</v>
      </c>
      <c r="I51" s="46"/>
      <c r="J51" s="43">
        <v>45383</v>
      </c>
      <c r="K51" s="43">
        <f t="shared" si="17"/>
        <v>45747</v>
      </c>
      <c r="L51" s="43">
        <v>45658</v>
      </c>
      <c r="M51" s="43">
        <v>45747</v>
      </c>
      <c r="N51" s="44">
        <v>3</v>
      </c>
      <c r="O51" s="41">
        <f t="shared" si="16"/>
        <v>3690</v>
      </c>
      <c r="P51" s="44"/>
      <c r="Q51" s="44">
        <v>3690</v>
      </c>
      <c r="R51" s="56" t="str">
        <f t="shared" si="18"/>
        <v>本季度补贴</v>
      </c>
      <c r="S51" s="57" t="str">
        <f t="shared" si="19"/>
        <v>到期</v>
      </c>
      <c r="T51" s="58" t="str">
        <f ca="1" t="shared" si="20"/>
        <v>到期</v>
      </c>
      <c r="U51" s="57"/>
      <c r="V51" s="1" t="b">
        <f t="shared" si="21"/>
        <v>0</v>
      </c>
      <c r="W51" s="1" t="b">
        <f t="shared" si="22"/>
        <v>1</v>
      </c>
      <c r="X51" s="1" t="b">
        <f t="shared" si="23"/>
        <v>0</v>
      </c>
      <c r="Y51" s="1" t="b">
        <f t="shared" si="24"/>
        <v>0</v>
      </c>
      <c r="Z51" s="1" t="b">
        <f t="shared" si="25"/>
        <v>1</v>
      </c>
      <c r="AA51" s="1" t="b">
        <f t="shared" si="26"/>
        <v>0</v>
      </c>
      <c r="AB51" s="1">
        <f t="shared" si="27"/>
        <v>0</v>
      </c>
      <c r="AC51" s="1" t="str">
        <f t="shared" si="28"/>
        <v/>
      </c>
    </row>
    <row r="52" ht="43" customHeight="1" outlineLevel="2" spans="1:29">
      <c r="A52" s="23">
        <f>IF(G52&lt;&gt;"",SUBTOTAL(3,$G$4:G52),"")</f>
        <v>39</v>
      </c>
      <c r="B52" s="30"/>
      <c r="C52" s="32" t="s">
        <v>185</v>
      </c>
      <c r="D52" s="26" t="s">
        <v>37</v>
      </c>
      <c r="E52" s="26" t="s">
        <v>186</v>
      </c>
      <c r="F52" s="25" t="s">
        <v>91</v>
      </c>
      <c r="G52" s="26">
        <v>20230701</v>
      </c>
      <c r="H52" s="27" t="s">
        <v>26</v>
      </c>
      <c r="I52" s="46"/>
      <c r="J52" s="43">
        <v>45383</v>
      </c>
      <c r="K52" s="43">
        <f t="shared" si="17"/>
        <v>45747</v>
      </c>
      <c r="L52" s="43">
        <v>45658</v>
      </c>
      <c r="M52" s="43">
        <v>45747</v>
      </c>
      <c r="N52" s="44">
        <v>3</v>
      </c>
      <c r="O52" s="41">
        <f t="shared" si="16"/>
        <v>3690</v>
      </c>
      <c r="P52" s="44"/>
      <c r="Q52" s="44">
        <v>3690</v>
      </c>
      <c r="R52" s="56" t="str">
        <f t="shared" si="18"/>
        <v>本季度补贴</v>
      </c>
      <c r="S52" s="57" t="str">
        <f t="shared" si="19"/>
        <v>到期</v>
      </c>
      <c r="T52" s="58" t="str">
        <f ca="1" t="shared" si="20"/>
        <v>到期</v>
      </c>
      <c r="U52" s="57"/>
      <c r="V52" s="1" t="b">
        <f t="shared" si="21"/>
        <v>0</v>
      </c>
      <c r="W52" s="1" t="b">
        <f t="shared" si="22"/>
        <v>1</v>
      </c>
      <c r="X52" s="1" t="b">
        <f t="shared" si="23"/>
        <v>0</v>
      </c>
      <c r="Y52" s="1" t="b">
        <f t="shared" si="24"/>
        <v>0</v>
      </c>
      <c r="Z52" s="1" t="b">
        <f t="shared" si="25"/>
        <v>1</v>
      </c>
      <c r="AA52" s="1" t="b">
        <f t="shared" si="26"/>
        <v>0</v>
      </c>
      <c r="AB52" s="1">
        <f t="shared" si="27"/>
        <v>0</v>
      </c>
      <c r="AC52" s="1" t="str">
        <f t="shared" si="28"/>
        <v/>
      </c>
    </row>
    <row r="53" ht="43" customHeight="1" outlineLevel="2" spans="1:29">
      <c r="A53" s="23">
        <f>IF(G53&lt;&gt;"",SUBTOTAL(3,$G$4:G53),"")</f>
        <v>40</v>
      </c>
      <c r="B53" s="30"/>
      <c r="C53" s="25" t="s">
        <v>187</v>
      </c>
      <c r="D53" s="26" t="s">
        <v>188</v>
      </c>
      <c r="E53" s="26" t="s">
        <v>189</v>
      </c>
      <c r="F53" s="25" t="s">
        <v>190</v>
      </c>
      <c r="G53" s="26">
        <v>20210701</v>
      </c>
      <c r="H53" s="27" t="s">
        <v>53</v>
      </c>
      <c r="I53" s="46"/>
      <c r="J53" s="43">
        <v>45383</v>
      </c>
      <c r="K53" s="43">
        <f t="shared" si="17"/>
        <v>45747</v>
      </c>
      <c r="L53" s="43">
        <v>45658</v>
      </c>
      <c r="M53" s="43">
        <v>45747</v>
      </c>
      <c r="N53" s="44">
        <v>3</v>
      </c>
      <c r="O53" s="41">
        <f t="shared" si="16"/>
        <v>3690</v>
      </c>
      <c r="P53" s="44"/>
      <c r="Q53" s="44">
        <v>3690</v>
      </c>
      <c r="R53" s="56" t="str">
        <f t="shared" si="18"/>
        <v>本季度补贴</v>
      </c>
      <c r="S53" s="57" t="str">
        <f t="shared" si="19"/>
        <v>到期</v>
      </c>
      <c r="T53" s="58" t="str">
        <f ca="1" t="shared" si="20"/>
        <v>到期</v>
      </c>
      <c r="U53" s="57"/>
      <c r="V53" s="1" t="b">
        <f t="shared" si="21"/>
        <v>0</v>
      </c>
      <c r="W53" s="1" t="b">
        <f t="shared" si="22"/>
        <v>1</v>
      </c>
      <c r="X53" s="1" t="b">
        <f t="shared" si="23"/>
        <v>0</v>
      </c>
      <c r="Y53" s="1" t="b">
        <f t="shared" si="24"/>
        <v>0</v>
      </c>
      <c r="Z53" s="1" t="b">
        <f t="shared" si="25"/>
        <v>1</v>
      </c>
      <c r="AA53" s="1" t="b">
        <f t="shared" si="26"/>
        <v>0</v>
      </c>
      <c r="AB53" s="1">
        <f t="shared" si="27"/>
        <v>0</v>
      </c>
      <c r="AC53" s="1" t="str">
        <f t="shared" si="28"/>
        <v/>
      </c>
    </row>
    <row r="54" ht="43" customHeight="1" outlineLevel="2" spans="1:29">
      <c r="A54" s="23">
        <f>IF(G54&lt;&gt;"",SUBTOTAL(3,$G$4:G54),"")</f>
        <v>41</v>
      </c>
      <c r="B54" s="30"/>
      <c r="C54" s="32" t="s">
        <v>191</v>
      </c>
      <c r="D54" s="26" t="s">
        <v>192</v>
      </c>
      <c r="E54" s="26" t="s">
        <v>193</v>
      </c>
      <c r="F54" s="25" t="s">
        <v>77</v>
      </c>
      <c r="G54" s="26">
        <v>20230701</v>
      </c>
      <c r="H54" s="27" t="s">
        <v>26</v>
      </c>
      <c r="I54" s="46"/>
      <c r="J54" s="43">
        <v>45383</v>
      </c>
      <c r="K54" s="43">
        <f t="shared" si="17"/>
        <v>45747</v>
      </c>
      <c r="L54" s="43">
        <v>45658</v>
      </c>
      <c r="M54" s="43">
        <v>45747</v>
      </c>
      <c r="N54" s="44">
        <v>3</v>
      </c>
      <c r="O54" s="41">
        <f t="shared" si="16"/>
        <v>3690</v>
      </c>
      <c r="P54" s="44"/>
      <c r="Q54" s="44">
        <v>3690</v>
      </c>
      <c r="R54" s="56" t="str">
        <f t="shared" si="18"/>
        <v>本季度补贴</v>
      </c>
      <c r="S54" s="57" t="str">
        <f t="shared" si="19"/>
        <v>到期</v>
      </c>
      <c r="T54" s="58" t="str">
        <f ca="1" t="shared" si="20"/>
        <v>到期</v>
      </c>
      <c r="U54" s="57"/>
      <c r="V54" s="1" t="b">
        <f t="shared" si="21"/>
        <v>0</v>
      </c>
      <c r="W54" s="1" t="b">
        <f t="shared" si="22"/>
        <v>1</v>
      </c>
      <c r="X54" s="1" t="b">
        <f t="shared" si="23"/>
        <v>0</v>
      </c>
      <c r="Y54" s="1" t="b">
        <f t="shared" si="24"/>
        <v>0</v>
      </c>
      <c r="Z54" s="1" t="b">
        <f t="shared" si="25"/>
        <v>1</v>
      </c>
      <c r="AA54" s="1" t="b">
        <f t="shared" si="26"/>
        <v>0</v>
      </c>
      <c r="AB54" s="1">
        <f t="shared" si="27"/>
        <v>0</v>
      </c>
      <c r="AC54" s="1" t="str">
        <f t="shared" si="28"/>
        <v/>
      </c>
    </row>
    <row r="55" ht="43" customHeight="1" outlineLevel="2" spans="1:29">
      <c r="A55" s="23">
        <f>IF(G55&lt;&gt;"",SUBTOTAL(3,$G$4:G55),"")</f>
        <v>42</v>
      </c>
      <c r="B55" s="30"/>
      <c r="C55" s="32" t="s">
        <v>194</v>
      </c>
      <c r="D55" s="26" t="s">
        <v>195</v>
      </c>
      <c r="E55" s="26" t="s">
        <v>196</v>
      </c>
      <c r="F55" s="25" t="s">
        <v>81</v>
      </c>
      <c r="G55" s="26">
        <v>20230701</v>
      </c>
      <c r="H55" s="27" t="s">
        <v>26</v>
      </c>
      <c r="I55" s="46"/>
      <c r="J55" s="43">
        <v>45383</v>
      </c>
      <c r="K55" s="43">
        <f t="shared" si="17"/>
        <v>45747</v>
      </c>
      <c r="L55" s="43">
        <v>45658</v>
      </c>
      <c r="M55" s="43">
        <v>45747</v>
      </c>
      <c r="N55" s="44">
        <v>3</v>
      </c>
      <c r="O55" s="41">
        <f t="shared" si="16"/>
        <v>3690</v>
      </c>
      <c r="P55" s="44"/>
      <c r="Q55" s="44">
        <v>3690</v>
      </c>
      <c r="R55" s="56" t="str">
        <f t="shared" si="18"/>
        <v>本季度补贴</v>
      </c>
      <c r="S55" s="57" t="str">
        <f t="shared" si="19"/>
        <v>到期</v>
      </c>
      <c r="T55" s="58" t="str">
        <f ca="1" t="shared" si="20"/>
        <v>到期</v>
      </c>
      <c r="U55" s="57"/>
      <c r="V55" s="1" t="b">
        <f t="shared" si="21"/>
        <v>0</v>
      </c>
      <c r="W55" s="1" t="b">
        <f t="shared" si="22"/>
        <v>1</v>
      </c>
      <c r="X55" s="1" t="b">
        <f t="shared" si="23"/>
        <v>0</v>
      </c>
      <c r="Y55" s="1" t="b">
        <f t="shared" si="24"/>
        <v>0</v>
      </c>
      <c r="Z55" s="1" t="b">
        <f t="shared" si="25"/>
        <v>1</v>
      </c>
      <c r="AA55" s="1" t="b">
        <f t="shared" si="26"/>
        <v>0</v>
      </c>
      <c r="AB55" s="1">
        <f t="shared" si="27"/>
        <v>0</v>
      </c>
      <c r="AC55" s="1" t="str">
        <f t="shared" si="28"/>
        <v/>
      </c>
    </row>
    <row r="56" ht="43" customHeight="1" outlineLevel="2" spans="1:29">
      <c r="A56" s="23">
        <f>IF(G56&lt;&gt;"",SUBTOTAL(3,$G$4:G56),"")</f>
        <v>43</v>
      </c>
      <c r="B56" s="30"/>
      <c r="C56" s="32" t="s">
        <v>197</v>
      </c>
      <c r="D56" s="26" t="s">
        <v>198</v>
      </c>
      <c r="E56" s="26" t="s">
        <v>199</v>
      </c>
      <c r="F56" s="25" t="s">
        <v>200</v>
      </c>
      <c r="G56" s="26">
        <v>20230701</v>
      </c>
      <c r="H56" s="27" t="s">
        <v>26</v>
      </c>
      <c r="I56" s="46"/>
      <c r="J56" s="43">
        <v>45383</v>
      </c>
      <c r="K56" s="43">
        <f t="shared" si="17"/>
        <v>45747</v>
      </c>
      <c r="L56" s="43">
        <v>45658</v>
      </c>
      <c r="M56" s="43">
        <v>45747</v>
      </c>
      <c r="N56" s="44">
        <v>3</v>
      </c>
      <c r="O56" s="41">
        <f t="shared" si="16"/>
        <v>3690</v>
      </c>
      <c r="P56" s="44"/>
      <c r="Q56" s="44">
        <v>3690</v>
      </c>
      <c r="R56" s="56" t="str">
        <f t="shared" si="18"/>
        <v>本季度补贴</v>
      </c>
      <c r="S56" s="57" t="str">
        <f t="shared" si="19"/>
        <v>到期</v>
      </c>
      <c r="T56" s="58" t="str">
        <f ca="1" t="shared" si="20"/>
        <v>到期</v>
      </c>
      <c r="U56" s="57"/>
      <c r="V56" s="1" t="b">
        <f t="shared" si="21"/>
        <v>0</v>
      </c>
      <c r="W56" s="1" t="b">
        <f t="shared" si="22"/>
        <v>1</v>
      </c>
      <c r="X56" s="1" t="b">
        <f t="shared" si="23"/>
        <v>0</v>
      </c>
      <c r="Y56" s="1" t="b">
        <f t="shared" si="24"/>
        <v>0</v>
      </c>
      <c r="Z56" s="1" t="b">
        <f t="shared" si="25"/>
        <v>1</v>
      </c>
      <c r="AA56" s="1" t="b">
        <f t="shared" si="26"/>
        <v>0</v>
      </c>
      <c r="AB56" s="1">
        <f t="shared" si="27"/>
        <v>0</v>
      </c>
      <c r="AC56" s="1" t="str">
        <f t="shared" si="28"/>
        <v/>
      </c>
    </row>
    <row r="57" ht="43" customHeight="1" outlineLevel="2" spans="1:29">
      <c r="A57" s="23">
        <f>IF(G57&lt;&gt;"",SUBTOTAL(3,$G$4:G57),"")</f>
        <v>44</v>
      </c>
      <c r="B57" s="30"/>
      <c r="C57" s="25" t="s">
        <v>201</v>
      </c>
      <c r="D57" s="26" t="s">
        <v>160</v>
      </c>
      <c r="E57" s="26" t="s">
        <v>202</v>
      </c>
      <c r="F57" s="25" t="s">
        <v>203</v>
      </c>
      <c r="G57" s="26">
        <v>20230701</v>
      </c>
      <c r="H57" s="27" t="s">
        <v>53</v>
      </c>
      <c r="I57" s="46"/>
      <c r="J57" s="43">
        <v>45383</v>
      </c>
      <c r="K57" s="43">
        <f t="shared" si="17"/>
        <v>45747</v>
      </c>
      <c r="L57" s="43">
        <v>45658</v>
      </c>
      <c r="M57" s="43">
        <v>45747</v>
      </c>
      <c r="N57" s="44">
        <v>3</v>
      </c>
      <c r="O57" s="41">
        <f t="shared" si="16"/>
        <v>3690</v>
      </c>
      <c r="P57" s="44"/>
      <c r="Q57" s="44">
        <v>3690</v>
      </c>
      <c r="R57" s="56" t="str">
        <f t="shared" si="18"/>
        <v>本季度补贴</v>
      </c>
      <c r="S57" s="57" t="str">
        <f t="shared" si="19"/>
        <v>到期</v>
      </c>
      <c r="T57" s="58" t="str">
        <f ca="1" t="shared" si="20"/>
        <v>到期</v>
      </c>
      <c r="U57" s="57"/>
      <c r="V57" s="1" t="b">
        <f t="shared" si="21"/>
        <v>0</v>
      </c>
      <c r="W57" s="1" t="b">
        <f t="shared" si="22"/>
        <v>1</v>
      </c>
      <c r="X57" s="1" t="b">
        <f t="shared" si="23"/>
        <v>0</v>
      </c>
      <c r="Y57" s="1" t="b">
        <f t="shared" si="24"/>
        <v>0</v>
      </c>
      <c r="Z57" s="1" t="b">
        <f t="shared" si="25"/>
        <v>1</v>
      </c>
      <c r="AA57" s="1" t="b">
        <f t="shared" si="26"/>
        <v>0</v>
      </c>
      <c r="AB57" s="1">
        <f t="shared" si="27"/>
        <v>0</v>
      </c>
      <c r="AC57" s="1" t="str">
        <f t="shared" si="28"/>
        <v/>
      </c>
    </row>
    <row r="58" ht="43" customHeight="1" outlineLevel="2" spans="1:29">
      <c r="A58" s="23">
        <f>IF(G58&lt;&gt;"",SUBTOTAL(3,$G$4:G58),"")</f>
        <v>45</v>
      </c>
      <c r="B58" s="30"/>
      <c r="C58" s="32" t="s">
        <v>204</v>
      </c>
      <c r="D58" s="26" t="s">
        <v>205</v>
      </c>
      <c r="E58" s="26" t="s">
        <v>206</v>
      </c>
      <c r="F58" s="25" t="s">
        <v>207</v>
      </c>
      <c r="G58" s="26">
        <v>20230701</v>
      </c>
      <c r="H58" s="27" t="s">
        <v>26</v>
      </c>
      <c r="I58" s="46"/>
      <c r="J58" s="43">
        <v>45383</v>
      </c>
      <c r="K58" s="43">
        <f t="shared" si="17"/>
        <v>45747</v>
      </c>
      <c r="L58" s="43">
        <v>45658</v>
      </c>
      <c r="M58" s="43">
        <v>45747</v>
      </c>
      <c r="N58" s="44">
        <v>3</v>
      </c>
      <c r="O58" s="41">
        <f t="shared" si="16"/>
        <v>3690</v>
      </c>
      <c r="P58" s="44"/>
      <c r="Q58" s="44">
        <v>3690</v>
      </c>
      <c r="R58" s="56" t="str">
        <f t="shared" si="18"/>
        <v>本季度补贴</v>
      </c>
      <c r="S58" s="57" t="str">
        <f t="shared" si="19"/>
        <v>到期</v>
      </c>
      <c r="T58" s="58" t="str">
        <f ca="1" t="shared" si="20"/>
        <v>到期</v>
      </c>
      <c r="U58" s="57"/>
      <c r="V58" s="1" t="b">
        <f t="shared" si="21"/>
        <v>0</v>
      </c>
      <c r="W58" s="1" t="b">
        <f t="shared" si="22"/>
        <v>1</v>
      </c>
      <c r="X58" s="1" t="b">
        <f t="shared" si="23"/>
        <v>0</v>
      </c>
      <c r="Y58" s="1" t="b">
        <f t="shared" si="24"/>
        <v>0</v>
      </c>
      <c r="Z58" s="1" t="b">
        <f t="shared" si="25"/>
        <v>1</v>
      </c>
      <c r="AA58" s="1" t="b">
        <f t="shared" si="26"/>
        <v>0</v>
      </c>
      <c r="AB58" s="1">
        <f t="shared" si="27"/>
        <v>0</v>
      </c>
      <c r="AC58" s="1" t="str">
        <f t="shared" si="28"/>
        <v/>
      </c>
    </row>
    <row r="59" ht="43" customHeight="1" outlineLevel="1" spans="1:29">
      <c r="A59" s="23"/>
      <c r="B59" s="30"/>
      <c r="C59" s="32"/>
      <c r="D59" s="26"/>
      <c r="E59" s="26"/>
      <c r="F59" s="25"/>
      <c r="G59" s="26"/>
      <c r="H59" s="27"/>
      <c r="I59" s="47" t="s">
        <v>208</v>
      </c>
      <c r="J59" s="43"/>
      <c r="K59" s="43"/>
      <c r="L59" s="43"/>
      <c r="M59" s="43"/>
      <c r="N59" s="44">
        <f>SUBTOTAL(9,N50:N58)</f>
        <v>27</v>
      </c>
      <c r="O59" s="41">
        <f t="shared" si="16"/>
        <v>33210</v>
      </c>
      <c r="P59" s="44">
        <f>SUBTOTAL(9,P50:P58)</f>
        <v>0</v>
      </c>
      <c r="Q59" s="44">
        <v>33210</v>
      </c>
      <c r="R59" s="56"/>
      <c r="S59" s="57"/>
      <c r="T59" s="58"/>
      <c r="U59" s="57">
        <f>SUBTOTAL(9,U50:U58)</f>
        <v>0</v>
      </c>
      <c r="V59" s="1"/>
      <c r="W59" s="1"/>
      <c r="X59" s="1"/>
      <c r="Y59" s="1"/>
      <c r="Z59" s="1"/>
      <c r="AA59" s="1"/>
      <c r="AB59" s="1"/>
      <c r="AC59" s="1"/>
    </row>
    <row r="60" ht="43" customHeight="1" outlineLevel="2" spans="1:29">
      <c r="A60" s="23">
        <f>IF(G60&lt;&gt;"",SUBTOTAL(3,$G$4:G60),"")</f>
        <v>46</v>
      </c>
      <c r="B60" s="30">
        <f>MAX($B$3:B58)+1</f>
        <v>12</v>
      </c>
      <c r="C60" s="25" t="s">
        <v>209</v>
      </c>
      <c r="D60" s="26" t="s">
        <v>210</v>
      </c>
      <c r="E60" s="26" t="s">
        <v>211</v>
      </c>
      <c r="F60" s="25" t="s">
        <v>212</v>
      </c>
      <c r="G60" s="26">
        <v>20230615</v>
      </c>
      <c r="H60" s="27" t="s">
        <v>26</v>
      </c>
      <c r="I60" s="46" t="s">
        <v>213</v>
      </c>
      <c r="J60" s="43">
        <v>45398</v>
      </c>
      <c r="K60" s="43">
        <f>IF(J60&lt;&gt;"",EDATE(J60,12)-1,"")</f>
        <v>45762</v>
      </c>
      <c r="L60" s="43">
        <v>45673</v>
      </c>
      <c r="M60" s="43">
        <v>45762</v>
      </c>
      <c r="N60" s="44">
        <v>3</v>
      </c>
      <c r="O60" s="41">
        <f t="shared" si="16"/>
        <v>3690</v>
      </c>
      <c r="P60" s="44"/>
      <c r="Q60" s="44">
        <v>3690</v>
      </c>
      <c r="R60" s="56" t="str">
        <f>IF((DATEDIF(J60,L60,"M")+1)&gt;=3,"本季度补贴",IF((DATEDIF(J60,M60,"M")+1)&gt;=3,"本季度末补贴","下季度补发"))</f>
        <v>本季度补贴</v>
      </c>
      <c r="S60" s="57" t="str">
        <f>IF(IF(M60="","",DATEDIF(M60,K60,"M"))=0,"到期","")</f>
        <v>到期</v>
      </c>
      <c r="T60" s="58" t="str">
        <f ca="1">IF(IF(L60="","",DATEDIF(M60,TODAY(),"M"))&gt;=0,"到期","")</f>
        <v>到期</v>
      </c>
      <c r="U60" s="57"/>
      <c r="V60" s="1" t="b">
        <f>_xlfn.ISFORMULA(P60)</f>
        <v>0</v>
      </c>
      <c r="W60" s="1" t="b">
        <f>ISBLANK(P60)</f>
        <v>1</v>
      </c>
      <c r="X60" s="1" t="b">
        <f>_xlfn.ISFORMULA(P60)</f>
        <v>0</v>
      </c>
      <c r="Y60" s="1" t="b">
        <f>ISLOGICAL(P60)</f>
        <v>0</v>
      </c>
      <c r="Z60" s="1" t="b">
        <f>ISNONTEXT(P60)</f>
        <v>1</v>
      </c>
      <c r="AA60" s="1" t="b">
        <f>ISNUMBER(P60)</f>
        <v>0</v>
      </c>
      <c r="AB60" s="1">
        <f>COUNTIF(G60,"*2024*")</f>
        <v>0</v>
      </c>
      <c r="AC60" s="1" t="str">
        <f>IF(ISERR(FIND("2024",G60)),"",1)</f>
        <v/>
      </c>
    </row>
    <row r="61" ht="43" customHeight="1" outlineLevel="1" spans="1:29">
      <c r="A61" s="23"/>
      <c r="B61" s="30"/>
      <c r="C61" s="25"/>
      <c r="D61" s="26"/>
      <c r="E61" s="26"/>
      <c r="F61" s="25"/>
      <c r="G61" s="26"/>
      <c r="H61" s="27"/>
      <c r="I61" s="47" t="s">
        <v>214</v>
      </c>
      <c r="J61" s="43"/>
      <c r="K61" s="43"/>
      <c r="L61" s="43"/>
      <c r="M61" s="43"/>
      <c r="N61" s="44">
        <f>SUBTOTAL(9,N60)</f>
        <v>3</v>
      </c>
      <c r="O61" s="41">
        <f t="shared" si="16"/>
        <v>3690</v>
      </c>
      <c r="P61" s="44">
        <f>SUBTOTAL(9,P60)</f>
        <v>0</v>
      </c>
      <c r="Q61" s="44">
        <v>3690</v>
      </c>
      <c r="R61" s="56"/>
      <c r="S61" s="57"/>
      <c r="T61" s="58"/>
      <c r="U61" s="57">
        <f>SUBTOTAL(9,U60)</f>
        <v>0</v>
      </c>
      <c r="V61" s="1"/>
      <c r="W61" s="1"/>
      <c r="X61" s="1"/>
      <c r="Y61" s="1"/>
      <c r="Z61" s="1"/>
      <c r="AA61" s="1"/>
      <c r="AB61" s="1"/>
      <c r="AC61" s="1"/>
    </row>
    <row r="62" s="3" customFormat="1" ht="43" customHeight="1" outlineLevel="2" spans="1:29">
      <c r="A62" s="23">
        <f>IF(G62&lt;&gt;"",SUBTOTAL(3,$G$4:G62),"")</f>
        <v>47</v>
      </c>
      <c r="B62" s="30">
        <f>MAX($B$3:B60)+1</f>
        <v>13</v>
      </c>
      <c r="C62" s="25" t="s">
        <v>215</v>
      </c>
      <c r="D62" s="26" t="s">
        <v>110</v>
      </c>
      <c r="E62" s="26" t="s">
        <v>216</v>
      </c>
      <c r="F62" s="25" t="s">
        <v>217</v>
      </c>
      <c r="G62" s="26">
        <v>20230606</v>
      </c>
      <c r="H62" s="27" t="s">
        <v>26</v>
      </c>
      <c r="I62" s="46" t="s">
        <v>218</v>
      </c>
      <c r="J62" s="43">
        <v>45399</v>
      </c>
      <c r="K62" s="43">
        <f>IF(J62&lt;&gt;"",EDATE(J62,12)-1,"")</f>
        <v>45763</v>
      </c>
      <c r="L62" s="43">
        <v>45643</v>
      </c>
      <c r="M62" s="43">
        <v>45732</v>
      </c>
      <c r="N62" s="44">
        <v>3</v>
      </c>
      <c r="O62" s="41">
        <f t="shared" si="16"/>
        <v>3690</v>
      </c>
      <c r="P62" s="44"/>
      <c r="Q62" s="44">
        <v>3690</v>
      </c>
      <c r="R62" s="56" t="str">
        <f>IF((DATEDIF(J62,L62,"M")+1)&gt;=3,"本季度补贴",IF((DATEDIF(J62,M62,"M")+1)&gt;=3,"本季度末补贴","下季度补发"))</f>
        <v>本季度补贴</v>
      </c>
      <c r="S62" s="57" t="str">
        <f>IF(IF(M62="","",DATEDIF(M62,K62,"M"))=0,"到期","")</f>
        <v/>
      </c>
      <c r="T62" s="58" t="str">
        <f ca="1">IF(IF(L62="","",DATEDIF(M62,TODAY(),"M"))&gt;=0,"到期","")</f>
        <v>到期</v>
      </c>
      <c r="U62" s="57"/>
      <c r="V62" s="1" t="b">
        <f>_xlfn.ISFORMULA(P62)</f>
        <v>0</v>
      </c>
      <c r="W62" s="1" t="b">
        <f>ISBLANK(P62)</f>
        <v>1</v>
      </c>
      <c r="X62" s="1" t="b">
        <f>_xlfn.ISFORMULA(P62)</f>
        <v>0</v>
      </c>
      <c r="Y62" s="1" t="b">
        <f>ISLOGICAL(P62)</f>
        <v>0</v>
      </c>
      <c r="Z62" s="1" t="b">
        <f>ISNONTEXT(P62)</f>
        <v>1</v>
      </c>
      <c r="AA62" s="1" t="b">
        <f>ISNUMBER(P62)</f>
        <v>0</v>
      </c>
      <c r="AB62" s="1">
        <f>COUNTIF(G62,"*2024*")</f>
        <v>0</v>
      </c>
      <c r="AC62" s="1" t="str">
        <f>IF(ISERR(FIND("2024",G62)),"",1)</f>
        <v/>
      </c>
    </row>
    <row r="63" s="3" customFormat="1" ht="43" customHeight="1" outlineLevel="1" spans="1:29">
      <c r="A63" s="23"/>
      <c r="B63" s="30"/>
      <c r="C63" s="25"/>
      <c r="D63" s="26"/>
      <c r="E63" s="26"/>
      <c r="F63" s="25"/>
      <c r="G63" s="26"/>
      <c r="H63" s="27"/>
      <c r="I63" s="47" t="s">
        <v>219</v>
      </c>
      <c r="J63" s="43"/>
      <c r="K63" s="43"/>
      <c r="L63" s="43"/>
      <c r="M63" s="43"/>
      <c r="N63" s="44">
        <f>SUBTOTAL(9,N62)</f>
        <v>3</v>
      </c>
      <c r="O63" s="41">
        <f t="shared" si="16"/>
        <v>3690</v>
      </c>
      <c r="P63" s="44">
        <f>SUBTOTAL(9,P62)</f>
        <v>0</v>
      </c>
      <c r="Q63" s="44">
        <v>3690</v>
      </c>
      <c r="R63" s="56"/>
      <c r="S63" s="57"/>
      <c r="T63" s="58"/>
      <c r="U63" s="57">
        <f>SUBTOTAL(9,U62)</f>
        <v>0</v>
      </c>
      <c r="V63" s="1"/>
      <c r="W63" s="1"/>
      <c r="X63" s="1"/>
      <c r="Y63" s="1"/>
      <c r="Z63" s="1"/>
      <c r="AA63" s="1"/>
      <c r="AB63" s="1"/>
      <c r="AC63" s="1"/>
    </row>
    <row r="64" s="3" customFormat="1" ht="43" customHeight="1" outlineLevel="2" spans="1:29">
      <c r="A64" s="23">
        <f>IF(G64&lt;&gt;"",SUBTOTAL(3,$G$4:G64),"")</f>
        <v>48</v>
      </c>
      <c r="B64" s="33">
        <f>MAX($B$3:B62)+1</f>
        <v>14</v>
      </c>
      <c r="C64" s="25" t="s">
        <v>220</v>
      </c>
      <c r="D64" s="26" t="s">
        <v>221</v>
      </c>
      <c r="E64" s="26" t="s">
        <v>222</v>
      </c>
      <c r="F64" s="25" t="s">
        <v>77</v>
      </c>
      <c r="G64" s="26" t="s">
        <v>223</v>
      </c>
      <c r="H64" s="27" t="s">
        <v>26</v>
      </c>
      <c r="I64" s="50" t="s">
        <v>224</v>
      </c>
      <c r="J64" s="43">
        <v>45474</v>
      </c>
      <c r="K64" s="43">
        <f>IF(J64&lt;&gt;"",EDATE(J64,12)-1,"")</f>
        <v>45838</v>
      </c>
      <c r="L64" s="43">
        <v>45658</v>
      </c>
      <c r="M64" s="43">
        <v>45747</v>
      </c>
      <c r="N64" s="44">
        <v>3</v>
      </c>
      <c r="O64" s="41">
        <f t="shared" si="16"/>
        <v>3690</v>
      </c>
      <c r="P64" s="44"/>
      <c r="Q64" s="44">
        <v>3690</v>
      </c>
      <c r="R64" s="56" t="str">
        <f>IF((DATEDIF(J64,L64,"M")+1)&gt;=3,"本季度补贴",IF((DATEDIF(J64,M64,"M")+1)&gt;=3,"本季度末补贴","下季度补发"))</f>
        <v>本季度补贴</v>
      </c>
      <c r="S64" s="57" t="str">
        <f>IF(IF(M64="","",DATEDIF(M64,K64,"M"))=0,"到期","")</f>
        <v/>
      </c>
      <c r="T64" s="58" t="str">
        <f ca="1">IF(IF(L64="","",DATEDIF(M64,TODAY(),"M"))&gt;=0,"到期","")</f>
        <v>到期</v>
      </c>
      <c r="U64" s="57"/>
      <c r="V64" s="1" t="b">
        <f>_xlfn.ISFORMULA(P64)</f>
        <v>0</v>
      </c>
      <c r="W64" s="1" t="b">
        <f>ISBLANK(P64)</f>
        <v>1</v>
      </c>
      <c r="X64" s="1" t="b">
        <f>_xlfn.ISFORMULA(P64)</f>
        <v>0</v>
      </c>
      <c r="Y64" s="1" t="b">
        <f>ISLOGICAL(P64)</f>
        <v>0</v>
      </c>
      <c r="Z64" s="1" t="b">
        <f>ISNONTEXT(P64)</f>
        <v>1</v>
      </c>
      <c r="AA64" s="1" t="b">
        <f>ISNUMBER(P64)</f>
        <v>0</v>
      </c>
      <c r="AB64" s="1">
        <f>COUNTIF(G64,"*2024*")</f>
        <v>1</v>
      </c>
      <c r="AC64" s="1">
        <f>IF(ISERR(FIND("2024",G64)),"",1)</f>
        <v>1</v>
      </c>
    </row>
    <row r="65" s="3" customFormat="1" ht="43" customHeight="1" outlineLevel="2" spans="1:29">
      <c r="A65" s="23">
        <f>IF(G65&lt;&gt;"",SUBTOTAL(3,$G$4:G65),"")</f>
        <v>49</v>
      </c>
      <c r="B65" s="59"/>
      <c r="C65" s="25" t="s">
        <v>225</v>
      </c>
      <c r="D65" s="26" t="s">
        <v>226</v>
      </c>
      <c r="E65" s="26" t="s">
        <v>227</v>
      </c>
      <c r="F65" s="25" t="s">
        <v>105</v>
      </c>
      <c r="G65" s="26">
        <v>20240601</v>
      </c>
      <c r="H65" s="27" t="s">
        <v>26</v>
      </c>
      <c r="I65" s="68"/>
      <c r="J65" s="43">
        <v>45566</v>
      </c>
      <c r="K65" s="43">
        <f>IF(J65&lt;&gt;"",EDATE(J65,12)-1,"")</f>
        <v>45930</v>
      </c>
      <c r="L65" s="43">
        <v>45658</v>
      </c>
      <c r="M65" s="43">
        <v>45688</v>
      </c>
      <c r="N65" s="44">
        <v>1</v>
      </c>
      <c r="O65" s="41">
        <f t="shared" si="16"/>
        <v>1230</v>
      </c>
      <c r="P65" s="44"/>
      <c r="Q65" s="44">
        <v>1230</v>
      </c>
      <c r="R65" s="56" t="str">
        <f>IF((DATEDIF(J65,L65,"M")+1)&gt;=3,"本季度补贴",IF((DATEDIF(J65,M65,"M")+1)&gt;=3,"本季度末补贴","下季度补发"))</f>
        <v>本季度补贴</v>
      </c>
      <c r="S65" s="57" t="str">
        <f>IF(IF(M65="","",DATEDIF(M65,K65,"M"))=0,"到期","")</f>
        <v/>
      </c>
      <c r="T65" s="58" t="str">
        <f ca="1">IF(IF(L65="","",DATEDIF(M65,TODAY(),"M"))&gt;=0,"到期","")</f>
        <v>到期</v>
      </c>
      <c r="U65" s="57" t="s">
        <v>228</v>
      </c>
      <c r="V65" s="1"/>
      <c r="W65" s="1"/>
      <c r="X65" s="1"/>
      <c r="Y65" s="1"/>
      <c r="Z65" s="1"/>
      <c r="AA65" s="1"/>
      <c r="AB65" s="1"/>
      <c r="AC65" s="1"/>
    </row>
    <row r="66" s="3" customFormat="1" ht="43" customHeight="1" outlineLevel="2" spans="1:29">
      <c r="A66" s="23">
        <f>IF(G66&lt;&gt;"",SUBTOTAL(3,$G$4:G66),"")</f>
        <v>50</v>
      </c>
      <c r="B66" s="60"/>
      <c r="C66" s="25" t="s">
        <v>229</v>
      </c>
      <c r="D66" s="26" t="s">
        <v>230</v>
      </c>
      <c r="E66" s="26" t="s">
        <v>231</v>
      </c>
      <c r="F66" s="25" t="s">
        <v>77</v>
      </c>
      <c r="G66" s="26" t="s">
        <v>223</v>
      </c>
      <c r="H66" s="27" t="s">
        <v>26</v>
      </c>
      <c r="I66" s="69"/>
      <c r="J66" s="43">
        <v>45659</v>
      </c>
      <c r="K66" s="43">
        <f>IF(J66&lt;&gt;"",EDATE(J66,12)-1,"")</f>
        <v>46023</v>
      </c>
      <c r="L66" s="43">
        <v>45659</v>
      </c>
      <c r="M66" s="43">
        <v>45748</v>
      </c>
      <c r="N66" s="44">
        <v>3</v>
      </c>
      <c r="O66" s="41">
        <f t="shared" si="16"/>
        <v>3690</v>
      </c>
      <c r="P66" s="44">
        <v>240</v>
      </c>
      <c r="Q66" s="44">
        <v>3930</v>
      </c>
      <c r="R66" s="56"/>
      <c r="S66" s="57"/>
      <c r="T66" s="58"/>
      <c r="U66" s="57"/>
      <c r="V66" s="1"/>
      <c r="W66" s="1"/>
      <c r="X66" s="1"/>
      <c r="Y66" s="1"/>
      <c r="Z66" s="1"/>
      <c r="AA66" s="1"/>
      <c r="AB66" s="1"/>
      <c r="AC66" s="1"/>
    </row>
    <row r="67" s="3" customFormat="1" ht="43" customHeight="1" outlineLevel="1" spans="1:29">
      <c r="A67" s="23"/>
      <c r="B67" s="60"/>
      <c r="C67" s="25"/>
      <c r="D67" s="26"/>
      <c r="E67" s="26"/>
      <c r="F67" s="25"/>
      <c r="G67" s="26"/>
      <c r="H67" s="27"/>
      <c r="I67" s="70" t="s">
        <v>232</v>
      </c>
      <c r="J67" s="43"/>
      <c r="K67" s="43"/>
      <c r="L67" s="43"/>
      <c r="M67" s="43"/>
      <c r="N67" s="44">
        <f>SUBTOTAL(9,N64:N66)</f>
        <v>7</v>
      </c>
      <c r="O67" s="41">
        <f t="shared" si="16"/>
        <v>8610</v>
      </c>
      <c r="P67" s="44">
        <f>SUBTOTAL(9,P64:P66)</f>
        <v>240</v>
      </c>
      <c r="Q67" s="44">
        <v>8850</v>
      </c>
      <c r="R67" s="56"/>
      <c r="S67" s="57"/>
      <c r="T67" s="58"/>
      <c r="U67" s="57">
        <f>SUBTOTAL(9,U64:U66)</f>
        <v>0</v>
      </c>
      <c r="V67" s="1"/>
      <c r="W67" s="1"/>
      <c r="X67" s="1"/>
      <c r="Y67" s="1"/>
      <c r="Z67" s="1"/>
      <c r="AA67" s="1"/>
      <c r="AB67" s="1"/>
      <c r="AC67" s="1"/>
    </row>
    <row r="68" s="3" customFormat="1" ht="43" customHeight="1" outlineLevel="2" spans="1:29">
      <c r="A68" s="23">
        <f>IF(G68&lt;&gt;"",SUBTOTAL(3,$G$4:G68),"")</f>
        <v>51</v>
      </c>
      <c r="B68" s="30">
        <f>MAX($B$3:B66)+1</f>
        <v>15</v>
      </c>
      <c r="C68" s="25" t="s">
        <v>233</v>
      </c>
      <c r="D68" s="26" t="s">
        <v>234</v>
      </c>
      <c r="E68" s="26" t="s">
        <v>235</v>
      </c>
      <c r="F68" s="25" t="s">
        <v>58</v>
      </c>
      <c r="G68" s="26" t="s">
        <v>236</v>
      </c>
      <c r="H68" s="27" t="s">
        <v>26</v>
      </c>
      <c r="I68" s="46" t="s">
        <v>237</v>
      </c>
      <c r="J68" s="43">
        <v>45444</v>
      </c>
      <c r="K68" s="43">
        <f>IF(J68&lt;&gt;"",EDATE(J68,12)-1,"")</f>
        <v>45808</v>
      </c>
      <c r="L68" s="43">
        <v>45658</v>
      </c>
      <c r="M68" s="43">
        <v>45747</v>
      </c>
      <c r="N68" s="44">
        <v>3</v>
      </c>
      <c r="O68" s="41">
        <f t="shared" si="16"/>
        <v>3690</v>
      </c>
      <c r="P68" s="44"/>
      <c r="Q68" s="44">
        <v>3690</v>
      </c>
      <c r="R68" s="56" t="str">
        <f>IF((DATEDIF(J68,L68,"M")+1)&gt;=3,"本季度补贴",IF((DATEDIF(J68,M68,"M")+1)&gt;=3,"本季度末补贴","下季度补发"))</f>
        <v>本季度补贴</v>
      </c>
      <c r="S68" s="57" t="str">
        <f>IF(IF(M68="","",DATEDIF(M68,K68,"M"))=0,"到期","")</f>
        <v/>
      </c>
      <c r="T68" s="58" t="str">
        <f ca="1">IF(IF(L68="","",DATEDIF(M68,TODAY(),"M"))&gt;=0,"到期","")</f>
        <v>到期</v>
      </c>
      <c r="U68" s="57"/>
      <c r="V68" s="1" t="b">
        <f>_xlfn.ISFORMULA(P68)</f>
        <v>0</v>
      </c>
      <c r="W68" s="1" t="b">
        <f>ISBLANK(P68)</f>
        <v>1</v>
      </c>
      <c r="X68" s="1" t="b">
        <f>_xlfn.ISFORMULA(P68)</f>
        <v>0</v>
      </c>
      <c r="Y68" s="1" t="b">
        <f>ISLOGICAL(P68)</f>
        <v>0</v>
      </c>
      <c r="Z68" s="1" t="b">
        <f>ISNONTEXT(P68)</f>
        <v>1</v>
      </c>
      <c r="AA68" s="1" t="b">
        <f>ISNUMBER(P68)</f>
        <v>0</v>
      </c>
      <c r="AB68" s="1">
        <f>COUNTIF(G68,"*2024*")</f>
        <v>0</v>
      </c>
      <c r="AC68" s="1" t="str">
        <f>IF(ISERR(FIND("2024",G68)),"",1)</f>
        <v/>
      </c>
    </row>
    <row r="69" s="3" customFormat="1" ht="43" customHeight="1" outlineLevel="2" spans="1:29">
      <c r="A69" s="23">
        <f>IF(G69&lt;&gt;"",SUBTOTAL(3,$G$4:G69),"")</f>
        <v>52</v>
      </c>
      <c r="B69" s="30"/>
      <c r="C69" s="25" t="s">
        <v>238</v>
      </c>
      <c r="D69" s="26" t="s">
        <v>226</v>
      </c>
      <c r="E69" s="26" t="s">
        <v>239</v>
      </c>
      <c r="F69" s="25" t="s">
        <v>240</v>
      </c>
      <c r="G69" s="26" t="s">
        <v>241</v>
      </c>
      <c r="H69" s="27" t="s">
        <v>53</v>
      </c>
      <c r="I69" s="46"/>
      <c r="J69" s="43">
        <v>45444</v>
      </c>
      <c r="K69" s="43">
        <f>IF(J69&lt;&gt;"",EDATE(J69,12)-1,"")</f>
        <v>45808</v>
      </c>
      <c r="L69" s="43">
        <v>45658</v>
      </c>
      <c r="M69" s="43">
        <v>45747</v>
      </c>
      <c r="N69" s="44">
        <v>3</v>
      </c>
      <c r="O69" s="41">
        <f t="shared" ref="O69:O100" si="29">Q69-P69</f>
        <v>3690</v>
      </c>
      <c r="P69" s="44"/>
      <c r="Q69" s="44">
        <v>3690</v>
      </c>
      <c r="R69" s="56" t="str">
        <f>IF((DATEDIF(J69,L69,"M")+1)&gt;=3,"本季度补贴",IF((DATEDIF(J69,M69,"M")+1)&gt;=3,"本季度末补贴","下季度补发"))</f>
        <v>本季度补贴</v>
      </c>
      <c r="S69" s="57" t="str">
        <f>IF(IF(M69="","",DATEDIF(M69,K69,"M"))=0,"到期","")</f>
        <v/>
      </c>
      <c r="T69" s="58" t="str">
        <f ca="1">IF(IF(L69="","",DATEDIF(M69,TODAY(),"M"))&gt;=0,"到期","")</f>
        <v>到期</v>
      </c>
      <c r="U69" s="57"/>
      <c r="V69" s="1" t="b">
        <f>_xlfn.ISFORMULA(P69)</f>
        <v>0</v>
      </c>
      <c r="W69" s="1" t="b">
        <f>ISBLANK(P69)</f>
        <v>1</v>
      </c>
      <c r="X69" s="1" t="b">
        <f>_xlfn.ISFORMULA(P69)</f>
        <v>0</v>
      </c>
      <c r="Y69" s="1" t="b">
        <f>ISLOGICAL(P69)</f>
        <v>0</v>
      </c>
      <c r="Z69" s="1" t="b">
        <f>ISNONTEXT(P69)</f>
        <v>1</v>
      </c>
      <c r="AA69" s="1" t="b">
        <f>ISNUMBER(P69)</f>
        <v>0</v>
      </c>
      <c r="AB69" s="1">
        <f>COUNTIF(G69,"*2024*")</f>
        <v>0</v>
      </c>
      <c r="AC69" s="1" t="str">
        <f>IF(ISERR(FIND("2024",G69)),"",1)</f>
        <v/>
      </c>
    </row>
    <row r="70" s="3" customFormat="1" ht="43" customHeight="1" outlineLevel="1" spans="1:29">
      <c r="A70" s="23"/>
      <c r="B70" s="30"/>
      <c r="C70" s="25"/>
      <c r="D70" s="26"/>
      <c r="E70" s="26"/>
      <c r="F70" s="25"/>
      <c r="G70" s="26"/>
      <c r="H70" s="27"/>
      <c r="I70" s="47" t="s">
        <v>242</v>
      </c>
      <c r="J70" s="43"/>
      <c r="K70" s="43"/>
      <c r="L70" s="43"/>
      <c r="M70" s="43"/>
      <c r="N70" s="44">
        <f>SUBTOTAL(9,N68:N69)</f>
        <v>6</v>
      </c>
      <c r="O70" s="41">
        <f t="shared" si="29"/>
        <v>7380</v>
      </c>
      <c r="P70" s="44">
        <f>SUBTOTAL(9,P68:P69)</f>
        <v>0</v>
      </c>
      <c r="Q70" s="44">
        <v>7380</v>
      </c>
      <c r="R70" s="56"/>
      <c r="S70" s="57"/>
      <c r="T70" s="58"/>
      <c r="U70" s="57">
        <f>SUBTOTAL(9,U68:U69)</f>
        <v>0</v>
      </c>
      <c r="V70" s="1"/>
      <c r="W70" s="1"/>
      <c r="X70" s="1"/>
      <c r="Y70" s="1"/>
      <c r="Z70" s="1"/>
      <c r="AA70" s="1"/>
      <c r="AB70" s="1"/>
      <c r="AC70" s="1"/>
    </row>
    <row r="71" s="3" customFormat="1" ht="43" customHeight="1" outlineLevel="2" spans="1:29">
      <c r="A71" s="23">
        <f>IF(G71&lt;&gt;"",SUBTOTAL(3,$G$4:G71),"")</f>
        <v>53</v>
      </c>
      <c r="B71" s="30">
        <f>MAX($B$3:B69)+1</f>
        <v>16</v>
      </c>
      <c r="C71" s="25" t="s">
        <v>243</v>
      </c>
      <c r="D71" s="26" t="s">
        <v>244</v>
      </c>
      <c r="E71" s="26" t="s">
        <v>245</v>
      </c>
      <c r="F71" s="25" t="s">
        <v>246</v>
      </c>
      <c r="G71" s="26" t="s">
        <v>247</v>
      </c>
      <c r="H71" s="27" t="s">
        <v>26</v>
      </c>
      <c r="I71" s="46" t="s">
        <v>248</v>
      </c>
      <c r="J71" s="43">
        <v>45454</v>
      </c>
      <c r="K71" s="43">
        <f>IF(J71&lt;&gt;"",EDATE(J71,12)-1,"")</f>
        <v>45818</v>
      </c>
      <c r="L71" s="49">
        <v>45637</v>
      </c>
      <c r="M71" s="43">
        <v>45757</v>
      </c>
      <c r="N71" s="44">
        <v>4</v>
      </c>
      <c r="O71" s="41">
        <f t="shared" si="29"/>
        <v>3588</v>
      </c>
      <c r="P71" s="44"/>
      <c r="Q71" s="44">
        <v>3588</v>
      </c>
      <c r="R71" s="56" t="str">
        <f>IF((DATEDIF(J71,L71,"M")+1)&gt;=3,"本季度补贴",IF((DATEDIF(J71,M71,"M")+1)&gt;=3,"本季度末补贴","下季度补发"))</f>
        <v>本季度补贴</v>
      </c>
      <c r="S71" s="57" t="str">
        <f>IF(IF(M71="","",DATEDIF(M71,K71,"M"))=0,"到期","")</f>
        <v/>
      </c>
      <c r="T71" s="58" t="str">
        <f ca="1">IF(IF(L71="","",DATEDIF(M71,TODAY(),"M"))&gt;=0,"到期","")</f>
        <v>到期</v>
      </c>
      <c r="U71" s="57"/>
      <c r="V71" s="1" t="b">
        <f>_xlfn.ISFORMULA(P71)</f>
        <v>0</v>
      </c>
      <c r="W71" s="1" t="b">
        <f>ISBLANK(P71)</f>
        <v>1</v>
      </c>
      <c r="X71" s="1" t="b">
        <f>_xlfn.ISFORMULA(P71)</f>
        <v>0</v>
      </c>
      <c r="Y71" s="1" t="b">
        <f>ISLOGICAL(P71)</f>
        <v>0</v>
      </c>
      <c r="Z71" s="1" t="b">
        <f>ISNONTEXT(P71)</f>
        <v>1</v>
      </c>
      <c r="AA71" s="1" t="b">
        <f>ISNUMBER(P71)</f>
        <v>0</v>
      </c>
      <c r="AB71" s="1">
        <f>COUNTIF(G71,"*2024*")</f>
        <v>0</v>
      </c>
      <c r="AC71" s="1" t="str">
        <f>IF(ISERR(FIND("2024",G71)),"",1)</f>
        <v/>
      </c>
    </row>
    <row r="72" s="3" customFormat="1" ht="43" customHeight="1" outlineLevel="2" spans="1:29">
      <c r="A72" s="23">
        <f>IF(G72&lt;&gt;"",SUBTOTAL(3,$G$4:G72),"")</f>
        <v>54</v>
      </c>
      <c r="B72" s="30"/>
      <c r="C72" s="25" t="s">
        <v>249</v>
      </c>
      <c r="D72" s="26" t="s">
        <v>114</v>
      </c>
      <c r="E72" s="26" t="s">
        <v>250</v>
      </c>
      <c r="F72" s="25" t="s">
        <v>251</v>
      </c>
      <c r="G72" s="26">
        <v>20210701</v>
      </c>
      <c r="H72" s="27" t="s">
        <v>53</v>
      </c>
      <c r="I72" s="46"/>
      <c r="J72" s="43">
        <v>45454</v>
      </c>
      <c r="K72" s="43">
        <f>IF(J72&lt;&gt;"",EDATE(J72,12)-1,"")</f>
        <v>45818</v>
      </c>
      <c r="L72" s="49">
        <v>45637</v>
      </c>
      <c r="M72" s="43">
        <v>45757</v>
      </c>
      <c r="N72" s="44">
        <v>4</v>
      </c>
      <c r="O72" s="41">
        <f t="shared" si="29"/>
        <v>4818</v>
      </c>
      <c r="P72" s="44"/>
      <c r="Q72" s="44">
        <v>4818</v>
      </c>
      <c r="R72" s="56" t="str">
        <f>IF((DATEDIF(J72,L72,"M")+1)&gt;=3,"本季度补贴",IF((DATEDIF(J72,M72,"M")+1)&gt;=3,"本季度末补贴","下季度补发"))</f>
        <v>本季度补贴</v>
      </c>
      <c r="S72" s="57" t="str">
        <f>IF(IF(M72="","",DATEDIF(M72,K72,"M"))=0,"到期","")</f>
        <v/>
      </c>
      <c r="T72" s="58" t="str">
        <f ca="1">IF(IF(L72="","",DATEDIF(M72,TODAY(),"M"))&gt;=0,"到期","")</f>
        <v>到期</v>
      </c>
      <c r="U72" s="57"/>
      <c r="V72" s="1" t="b">
        <f>_xlfn.ISFORMULA(P72)</f>
        <v>0</v>
      </c>
      <c r="W72" s="1" t="b">
        <f>ISBLANK(P72)</f>
        <v>1</v>
      </c>
      <c r="X72" s="1" t="b">
        <f>_xlfn.ISFORMULA(P72)</f>
        <v>0</v>
      </c>
      <c r="Y72" s="1" t="b">
        <f>ISLOGICAL(P72)</f>
        <v>0</v>
      </c>
      <c r="Z72" s="1" t="b">
        <f>ISNONTEXT(P72)</f>
        <v>1</v>
      </c>
      <c r="AA72" s="1" t="b">
        <f>ISNUMBER(P72)</f>
        <v>0</v>
      </c>
      <c r="AB72" s="1">
        <f>COUNTIF(G72,"*2024*")</f>
        <v>0</v>
      </c>
      <c r="AC72" s="1" t="str">
        <f>IF(ISERR(FIND("2024",G72)),"",1)</f>
        <v/>
      </c>
    </row>
    <row r="73" s="3" customFormat="1" ht="43" customHeight="1" outlineLevel="1" spans="1:29">
      <c r="A73" s="23"/>
      <c r="B73" s="30"/>
      <c r="C73" s="25"/>
      <c r="D73" s="26"/>
      <c r="E73" s="26"/>
      <c r="F73" s="25"/>
      <c r="G73" s="26"/>
      <c r="H73" s="27"/>
      <c r="I73" s="47" t="s">
        <v>252</v>
      </c>
      <c r="J73" s="43"/>
      <c r="K73" s="43"/>
      <c r="L73" s="49"/>
      <c r="M73" s="43"/>
      <c r="N73" s="44">
        <f>SUBTOTAL(9,N71:N72)</f>
        <v>8</v>
      </c>
      <c r="O73" s="41">
        <f t="shared" si="29"/>
        <v>8406</v>
      </c>
      <c r="P73" s="44">
        <f>SUBTOTAL(9,P71:P72)</f>
        <v>0</v>
      </c>
      <c r="Q73" s="44">
        <v>8406</v>
      </c>
      <c r="R73" s="56"/>
      <c r="S73" s="57"/>
      <c r="T73" s="58"/>
      <c r="U73" s="57">
        <f>SUBTOTAL(9,U71:U72)</f>
        <v>0</v>
      </c>
      <c r="V73" s="1"/>
      <c r="W73" s="1"/>
      <c r="X73" s="1"/>
      <c r="Y73" s="1"/>
      <c r="Z73" s="1"/>
      <c r="AA73" s="1"/>
      <c r="AB73" s="1"/>
      <c r="AC73" s="1"/>
    </row>
    <row r="74" s="3" customFormat="1" ht="43" customHeight="1" outlineLevel="2" spans="1:29">
      <c r="A74" s="23">
        <f>IF(G74&lt;&gt;"",SUBTOTAL(3,$G$4:G74),"")</f>
        <v>55</v>
      </c>
      <c r="B74" s="30">
        <f>MAX($B$3:B72)+1</f>
        <v>17</v>
      </c>
      <c r="C74" s="25" t="s">
        <v>253</v>
      </c>
      <c r="D74" s="26" t="s">
        <v>254</v>
      </c>
      <c r="E74" s="26" t="s">
        <v>255</v>
      </c>
      <c r="F74" s="25" t="s">
        <v>256</v>
      </c>
      <c r="G74" s="26">
        <v>20240623</v>
      </c>
      <c r="H74" s="27" t="s">
        <v>26</v>
      </c>
      <c r="I74" s="46" t="s">
        <v>257</v>
      </c>
      <c r="J74" s="43">
        <v>45482</v>
      </c>
      <c r="K74" s="43">
        <f>IF(J74&lt;&gt;"",EDATE(J74,12)-1,"")</f>
        <v>45846</v>
      </c>
      <c r="L74" s="43">
        <v>45666</v>
      </c>
      <c r="M74" s="43">
        <v>45755</v>
      </c>
      <c r="N74" s="44">
        <v>3</v>
      </c>
      <c r="O74" s="41">
        <f t="shared" si="29"/>
        <v>3690</v>
      </c>
      <c r="P74" s="44"/>
      <c r="Q74" s="44">
        <v>3690</v>
      </c>
      <c r="R74" s="56" t="str">
        <f>IF((DATEDIF(J74,L74,"M")+1)&gt;=3,"本季度补贴",IF((DATEDIF(J74,M74,"M")+1)&gt;=3,"本季度末补贴","下季度补发"))</f>
        <v>本季度补贴</v>
      </c>
      <c r="S74" s="57" t="str">
        <f>IF(IF(M74="","",DATEDIF(M74,K74,"M"))=0,"到期","")</f>
        <v/>
      </c>
      <c r="T74" s="58" t="str">
        <f ca="1">IF(IF(L74="","",DATEDIF(M74,TODAY(),"M"))&gt;=0,"到期","")</f>
        <v>到期</v>
      </c>
      <c r="U74" s="57"/>
      <c r="V74" s="1" t="b">
        <f>_xlfn.ISFORMULA(P74)</f>
        <v>0</v>
      </c>
      <c r="W74" s="1" t="b">
        <f>ISBLANK(P74)</f>
        <v>1</v>
      </c>
      <c r="X74" s="1" t="b">
        <f>_xlfn.ISFORMULA(P74)</f>
        <v>0</v>
      </c>
      <c r="Y74" s="1" t="b">
        <f>ISLOGICAL(P74)</f>
        <v>0</v>
      </c>
      <c r="Z74" s="1" t="b">
        <f>ISNONTEXT(P74)</f>
        <v>1</v>
      </c>
      <c r="AA74" s="1" t="b">
        <f>ISNUMBER(P74)</f>
        <v>0</v>
      </c>
      <c r="AB74" s="1">
        <f>COUNTIF(G74,"*2024*")</f>
        <v>0</v>
      </c>
      <c r="AC74" s="1">
        <f>IF(ISERR(FIND("2024",G74)),"",1)</f>
        <v>1</v>
      </c>
    </row>
    <row r="75" s="3" customFormat="1" ht="43" customHeight="1" outlineLevel="1" spans="1:29">
      <c r="A75" s="23"/>
      <c r="B75" s="30"/>
      <c r="C75" s="25"/>
      <c r="D75" s="26"/>
      <c r="E75" s="26"/>
      <c r="F75" s="25"/>
      <c r="G75" s="26"/>
      <c r="H75" s="27"/>
      <c r="I75" s="47" t="s">
        <v>258</v>
      </c>
      <c r="J75" s="43"/>
      <c r="K75" s="43"/>
      <c r="L75" s="43"/>
      <c r="M75" s="43"/>
      <c r="N75" s="44">
        <f>SUBTOTAL(9,N74)</f>
        <v>3</v>
      </c>
      <c r="O75" s="41">
        <f t="shared" si="29"/>
        <v>3690</v>
      </c>
      <c r="P75" s="44">
        <f>SUBTOTAL(9,P74)</f>
        <v>0</v>
      </c>
      <c r="Q75" s="44">
        <v>3690</v>
      </c>
      <c r="R75" s="56"/>
      <c r="S75" s="57"/>
      <c r="T75" s="58"/>
      <c r="U75" s="57">
        <f>SUBTOTAL(9,U74)</f>
        <v>0</v>
      </c>
      <c r="V75" s="1"/>
      <c r="W75" s="1"/>
      <c r="X75" s="1"/>
      <c r="Y75" s="1"/>
      <c r="Z75" s="1"/>
      <c r="AA75" s="1"/>
      <c r="AB75" s="1"/>
      <c r="AC75" s="1"/>
    </row>
    <row r="76" customFormat="1" ht="43" customHeight="1" outlineLevel="2" spans="1:29">
      <c r="A76" s="23">
        <f>IF(G76&lt;&gt;"",SUBTOTAL(3,$G$4:G76),"")</f>
        <v>56</v>
      </c>
      <c r="B76" s="30">
        <f>MAX($B$3:B74)+1</f>
        <v>18</v>
      </c>
      <c r="C76" s="25" t="s">
        <v>259</v>
      </c>
      <c r="D76" s="26" t="s">
        <v>260</v>
      </c>
      <c r="E76" s="26" t="s">
        <v>261</v>
      </c>
      <c r="F76" s="25" t="s">
        <v>262</v>
      </c>
      <c r="G76" s="26">
        <v>20240701</v>
      </c>
      <c r="H76" s="27" t="s">
        <v>26</v>
      </c>
      <c r="I76" s="46" t="s">
        <v>263</v>
      </c>
      <c r="J76" s="43">
        <v>45509</v>
      </c>
      <c r="K76" s="43">
        <f>IF(J76&lt;&gt;"",EDATE(J76,12)-1,"")</f>
        <v>45873</v>
      </c>
      <c r="L76" s="43">
        <v>45662</v>
      </c>
      <c r="M76" s="43">
        <v>45692</v>
      </c>
      <c r="N76" s="44">
        <v>1</v>
      </c>
      <c r="O76" s="41">
        <f t="shared" si="29"/>
        <v>1230</v>
      </c>
      <c r="P76" s="44"/>
      <c r="Q76" s="44">
        <v>1230</v>
      </c>
      <c r="R76" s="56" t="str">
        <f>IF((DATEDIF(J76,L76,"M")+1)&gt;=3,"本季度补贴",IF((DATEDIF(J76,M76,"M")+1)&gt;=3,"本季度末补贴","下季度补发"))</f>
        <v>本季度补贴</v>
      </c>
      <c r="S76" s="57" t="str">
        <f>IF(IF(M76="","",DATEDIF(M76,K76,"M"))=0,"到期","")</f>
        <v/>
      </c>
      <c r="T76" s="58" t="str">
        <f ca="1">IF(IF(L76="","",DATEDIF(M76,TODAY(),"M"))&gt;=0,"到期","")</f>
        <v>到期</v>
      </c>
      <c r="U76" s="57" t="s">
        <v>228</v>
      </c>
      <c r="V76" s="1" t="b">
        <f>_xlfn.ISFORMULA(P76)</f>
        <v>0</v>
      </c>
      <c r="W76" s="1" t="b">
        <f>ISBLANK(P76)</f>
        <v>1</v>
      </c>
      <c r="X76" s="1" t="b">
        <f>_xlfn.ISFORMULA(P76)</f>
        <v>0</v>
      </c>
      <c r="Y76" s="1" t="b">
        <f>ISLOGICAL(P76)</f>
        <v>0</v>
      </c>
      <c r="Z76" s="1" t="b">
        <f>ISNONTEXT(P76)</f>
        <v>1</v>
      </c>
      <c r="AA76" s="1" t="b">
        <f>ISNUMBER(P76)</f>
        <v>0</v>
      </c>
      <c r="AB76" s="1">
        <f>COUNTIF(G76,"*2024*")</f>
        <v>0</v>
      </c>
      <c r="AC76" s="1">
        <f>IF(ISERR(FIND("2024",G76)),"",1)</f>
        <v>1</v>
      </c>
    </row>
    <row r="77" customFormat="1" ht="43" customHeight="1" outlineLevel="2" spans="1:29">
      <c r="A77" s="23">
        <f>IF(G77&lt;&gt;"",SUBTOTAL(3,$G$4:G77),"")</f>
        <v>57</v>
      </c>
      <c r="B77" s="30"/>
      <c r="C77" s="25" t="s">
        <v>264</v>
      </c>
      <c r="D77" s="26" t="s">
        <v>62</v>
      </c>
      <c r="E77" s="26" t="s">
        <v>265</v>
      </c>
      <c r="F77" s="25" t="s">
        <v>91</v>
      </c>
      <c r="G77" s="26">
        <v>20240701</v>
      </c>
      <c r="H77" s="27" t="s">
        <v>26</v>
      </c>
      <c r="I77" s="46"/>
      <c r="J77" s="43">
        <v>45597</v>
      </c>
      <c r="K77" s="43">
        <f>IF(J77&lt;&gt;"",EDATE(J77,12)-1,"")</f>
        <v>45961</v>
      </c>
      <c r="L77" s="43">
        <v>45658</v>
      </c>
      <c r="M77" s="43">
        <v>45747</v>
      </c>
      <c r="N77" s="44">
        <v>3</v>
      </c>
      <c r="O77" s="41">
        <f t="shared" si="29"/>
        <v>3690</v>
      </c>
      <c r="P77" s="44"/>
      <c r="Q77" s="44">
        <v>3690</v>
      </c>
      <c r="R77" s="56" t="str">
        <f>IF((DATEDIF(J77,L77,"M")+1)&gt;=3,"本季度补贴",IF((DATEDIF(J77,M77,"M")+1)&gt;=3,"本季度末补贴","下季度补发"))</f>
        <v>本季度补贴</v>
      </c>
      <c r="S77" s="57" t="str">
        <f>IF(IF(M77="","",DATEDIF(M77,K77,"M"))=0,"到期","")</f>
        <v/>
      </c>
      <c r="T77" s="58" t="str">
        <f ca="1">IF(IF(L77="","",DATEDIF(M77,TODAY(),"M"))&gt;=0,"到期","")</f>
        <v>到期</v>
      </c>
      <c r="U77" s="57"/>
      <c r="V77" s="1"/>
      <c r="W77" s="1"/>
      <c r="X77" s="1"/>
      <c r="Y77" s="1"/>
      <c r="Z77" s="1"/>
      <c r="AA77" s="1"/>
      <c r="AB77" s="1"/>
      <c r="AC77" s="1"/>
    </row>
    <row r="78" ht="43" customHeight="1" outlineLevel="1" spans="1:29">
      <c r="A78" s="23"/>
      <c r="B78" s="30"/>
      <c r="C78" s="25"/>
      <c r="D78" s="26"/>
      <c r="E78" s="26"/>
      <c r="F78" s="25"/>
      <c r="G78" s="26"/>
      <c r="H78" s="27"/>
      <c r="I78" s="47" t="s">
        <v>266</v>
      </c>
      <c r="J78" s="43"/>
      <c r="K78" s="43"/>
      <c r="L78" s="43"/>
      <c r="M78" s="43"/>
      <c r="N78" s="44">
        <f>SUBTOTAL(9,N76:N77)</f>
        <v>4</v>
      </c>
      <c r="O78" s="41">
        <f t="shared" si="29"/>
        <v>4920</v>
      </c>
      <c r="P78" s="44">
        <f>SUBTOTAL(9,P76:P77)</f>
        <v>0</v>
      </c>
      <c r="Q78" s="44">
        <v>4920</v>
      </c>
      <c r="R78" s="56"/>
      <c r="S78" s="57"/>
      <c r="T78" s="58"/>
      <c r="U78" s="57">
        <f>SUBTOTAL(9,U76:U77)</f>
        <v>0</v>
      </c>
      <c r="V78" s="1"/>
      <c r="W78" s="1"/>
      <c r="X78" s="1"/>
      <c r="Y78" s="1"/>
      <c r="Z78" s="1"/>
      <c r="AA78" s="1"/>
      <c r="AB78" s="1"/>
      <c r="AC78" s="1"/>
    </row>
    <row r="79" customFormat="1" ht="43" customHeight="1" outlineLevel="2" spans="1:29">
      <c r="A79" s="23">
        <f>IF(G79&lt;&gt;"",SUBTOTAL(3,$G$4:G79),"")</f>
        <v>58</v>
      </c>
      <c r="B79" s="30">
        <f>MAX($B$3:B77)+1</f>
        <v>19</v>
      </c>
      <c r="C79" s="25" t="s">
        <v>267</v>
      </c>
      <c r="D79" s="26" t="s">
        <v>268</v>
      </c>
      <c r="E79" s="26" t="s">
        <v>269</v>
      </c>
      <c r="F79" s="25" t="s">
        <v>270</v>
      </c>
      <c r="G79" s="26">
        <v>20240630</v>
      </c>
      <c r="H79" s="27" t="s">
        <v>26</v>
      </c>
      <c r="I79" s="46" t="s">
        <v>271</v>
      </c>
      <c r="J79" s="43">
        <v>45519</v>
      </c>
      <c r="K79" s="43">
        <f>IF(J79&lt;&gt;"",EDATE(J79,12)-1,"")</f>
        <v>45883</v>
      </c>
      <c r="L79" s="43">
        <v>45672</v>
      </c>
      <c r="M79" s="43">
        <v>45761</v>
      </c>
      <c r="N79" s="44">
        <v>3</v>
      </c>
      <c r="O79" s="41">
        <f t="shared" si="29"/>
        <v>3690</v>
      </c>
      <c r="P79" s="44"/>
      <c r="Q79" s="44">
        <v>3690</v>
      </c>
      <c r="R79" s="56" t="str">
        <f>IF((DATEDIF(J79,L79,"M")+1)&gt;=3,"本季度补贴",IF((DATEDIF(J79,M79,"M")+1)&gt;=3,"本季度末补贴","下季度补发"))</f>
        <v>本季度补贴</v>
      </c>
      <c r="S79" s="57" t="str">
        <f>IF(IF(M79="","",DATEDIF(M79,K79,"M"))=0,"到期","")</f>
        <v/>
      </c>
      <c r="T79" s="58" t="str">
        <f ca="1">IF(IF(L79="","",DATEDIF(M79,TODAY(),"M"))&gt;=0,"到期","")</f>
        <v>到期</v>
      </c>
      <c r="U79" s="57"/>
      <c r="V79" s="1" t="b">
        <f>_xlfn.ISFORMULA(P79)</f>
        <v>0</v>
      </c>
      <c r="W79" s="1" t="b">
        <f>ISBLANK(P79)</f>
        <v>1</v>
      </c>
      <c r="X79" s="1" t="b">
        <f>_xlfn.ISFORMULA(P79)</f>
        <v>0</v>
      </c>
      <c r="Y79" s="1" t="b">
        <f>ISLOGICAL(P79)</f>
        <v>0</v>
      </c>
      <c r="Z79" s="1" t="b">
        <f>ISNONTEXT(P79)</f>
        <v>1</v>
      </c>
      <c r="AA79" s="1" t="b">
        <f>ISNUMBER(P79)</f>
        <v>0</v>
      </c>
      <c r="AB79" s="1">
        <f>COUNTIF(G79,"*2024*")</f>
        <v>0</v>
      </c>
      <c r="AC79" s="1">
        <f>IF(ISERR(FIND("2024",G79)),"",1)</f>
        <v>1</v>
      </c>
    </row>
    <row r="80" customFormat="1" ht="43" customHeight="1" outlineLevel="2" spans="1:29">
      <c r="A80" s="23">
        <f>IF(G80&lt;&gt;"",SUBTOTAL(3,$G$4:G80),"")</f>
        <v>59</v>
      </c>
      <c r="B80" s="30"/>
      <c r="C80" s="25" t="s">
        <v>272</v>
      </c>
      <c r="D80" s="26" t="s">
        <v>273</v>
      </c>
      <c r="E80" s="26" t="s">
        <v>274</v>
      </c>
      <c r="F80" s="25" t="s">
        <v>275</v>
      </c>
      <c r="G80" s="26" t="s">
        <v>276</v>
      </c>
      <c r="H80" s="27" t="s">
        <v>26</v>
      </c>
      <c r="I80" s="46"/>
      <c r="J80" s="43">
        <v>45519</v>
      </c>
      <c r="K80" s="43">
        <f>IF(J80&lt;&gt;"",EDATE(J80,12)-1,"")</f>
        <v>45883</v>
      </c>
      <c r="L80" s="43">
        <v>45672</v>
      </c>
      <c r="M80" s="43">
        <v>45761</v>
      </c>
      <c r="N80" s="44">
        <v>3</v>
      </c>
      <c r="O80" s="41">
        <f t="shared" si="29"/>
        <v>3690</v>
      </c>
      <c r="P80" s="44"/>
      <c r="Q80" s="44">
        <v>3690</v>
      </c>
      <c r="R80" s="56" t="str">
        <f>IF((DATEDIF(J80,L80,"M")+1)&gt;=3,"本季度补贴",IF((DATEDIF(J80,M80,"M")+1)&gt;=3,"本季度末补贴","下季度补发"))</f>
        <v>本季度补贴</v>
      </c>
      <c r="S80" s="57" t="str">
        <f>IF(IF(M80="","",DATEDIF(M80,K80,"M"))=0,"到期","")</f>
        <v/>
      </c>
      <c r="T80" s="58" t="str">
        <f ca="1">IF(IF(L80="","",DATEDIF(M80,TODAY(),"M"))&gt;=0,"到期","")</f>
        <v>到期</v>
      </c>
      <c r="U80" s="57"/>
      <c r="V80" s="1" t="b">
        <f>_xlfn.ISFORMULA(P80)</f>
        <v>0</v>
      </c>
      <c r="W80" s="1" t="b">
        <f>ISBLANK(P80)</f>
        <v>1</v>
      </c>
      <c r="X80" s="1" t="b">
        <f>_xlfn.ISFORMULA(P80)</f>
        <v>0</v>
      </c>
      <c r="Y80" s="1" t="b">
        <f>ISLOGICAL(P80)</f>
        <v>0</v>
      </c>
      <c r="Z80" s="1" t="b">
        <f>ISNONTEXT(P80)</f>
        <v>1</v>
      </c>
      <c r="AA80" s="1" t="b">
        <f>ISNUMBER(P80)</f>
        <v>0</v>
      </c>
      <c r="AB80" s="1">
        <f>COUNTIF(G80,"*2024*")</f>
        <v>1</v>
      </c>
      <c r="AC80" s="1">
        <f>IF(ISERR(FIND("2024",G80)),"",1)</f>
        <v>1</v>
      </c>
    </row>
    <row r="81" customFormat="1" ht="43" customHeight="1" outlineLevel="2" spans="1:29">
      <c r="A81" s="23">
        <f>IF(G81&lt;&gt;"",SUBTOTAL(3,$G$4:G81),"")</f>
        <v>60</v>
      </c>
      <c r="B81" s="30"/>
      <c r="C81" s="26" t="s">
        <v>277</v>
      </c>
      <c r="D81" s="26" t="s">
        <v>278</v>
      </c>
      <c r="E81" s="26" t="s">
        <v>279</v>
      </c>
      <c r="F81" s="26" t="s">
        <v>139</v>
      </c>
      <c r="G81" s="26" t="s">
        <v>280</v>
      </c>
      <c r="H81" s="27" t="s">
        <v>26</v>
      </c>
      <c r="I81" s="46"/>
      <c r="J81" s="43">
        <v>45627</v>
      </c>
      <c r="K81" s="43">
        <f>IF(J81&lt;&gt;"",EDATE(J81,12)-1,"")</f>
        <v>45991</v>
      </c>
      <c r="L81" s="43">
        <v>45627</v>
      </c>
      <c r="M81" s="43">
        <v>45747</v>
      </c>
      <c r="N81" s="44">
        <v>4</v>
      </c>
      <c r="O81" s="41">
        <f t="shared" si="29"/>
        <v>4818</v>
      </c>
      <c r="P81" s="44">
        <v>240</v>
      </c>
      <c r="Q81" s="44">
        <v>5058</v>
      </c>
      <c r="R81" s="56" t="str">
        <f>IF((DATEDIF(J81,L81,"M")+1)&gt;=3,"本季度补贴",IF((DATEDIF(J81,M81,"M")+1)&gt;=3,"本季度末补贴","下季度补发"))</f>
        <v>本季度末补贴</v>
      </c>
      <c r="S81" s="57" t="str">
        <f>IF(IF(M81="","",DATEDIF(M81,K81,"M"))=0,"到期","")</f>
        <v/>
      </c>
      <c r="T81" s="58" t="str">
        <f ca="1">IF(IF(L81="","",DATEDIF(M81,TODAY(),"M"))&gt;=0,"到期","")</f>
        <v>到期</v>
      </c>
      <c r="U81" s="57"/>
      <c r="V81" s="1"/>
      <c r="W81" s="1"/>
      <c r="X81" s="1"/>
      <c r="Y81" s="1"/>
      <c r="Z81" s="1"/>
      <c r="AA81" s="1"/>
      <c r="AB81" s="1"/>
      <c r="AC81" s="1"/>
    </row>
    <row r="82" ht="43" customHeight="1" outlineLevel="1" spans="1:29">
      <c r="A82" s="23"/>
      <c r="B82" s="30"/>
      <c r="C82" s="26"/>
      <c r="D82" s="26"/>
      <c r="E82" s="26"/>
      <c r="F82" s="26"/>
      <c r="G82" s="26"/>
      <c r="H82" s="27"/>
      <c r="I82" s="47" t="s">
        <v>281</v>
      </c>
      <c r="J82" s="43"/>
      <c r="K82" s="43"/>
      <c r="L82" s="43"/>
      <c r="M82" s="43"/>
      <c r="N82" s="44">
        <f>SUBTOTAL(9,N79:N81)</f>
        <v>10</v>
      </c>
      <c r="O82" s="41">
        <f t="shared" si="29"/>
        <v>12198</v>
      </c>
      <c r="P82" s="44">
        <f>SUBTOTAL(9,P79:P81)</f>
        <v>240</v>
      </c>
      <c r="Q82" s="44">
        <v>12438</v>
      </c>
      <c r="R82" s="56"/>
      <c r="S82" s="57"/>
      <c r="T82" s="58"/>
      <c r="U82" s="57">
        <f>SUBTOTAL(9,U79:U81)</f>
        <v>0</v>
      </c>
      <c r="V82" s="1"/>
      <c r="W82" s="1"/>
      <c r="X82" s="1"/>
      <c r="Y82" s="1"/>
      <c r="Z82" s="1"/>
      <c r="AA82" s="1"/>
      <c r="AB82" s="1"/>
      <c r="AC82" s="1"/>
    </row>
    <row r="83" customFormat="1" ht="43" customHeight="1" outlineLevel="2" spans="1:29">
      <c r="A83" s="23">
        <f>IF(G83&lt;&gt;"",SUBTOTAL(3,$G$4:G83),"")</f>
        <v>61</v>
      </c>
      <c r="B83" s="30">
        <f>MAX($B$3:B81)+1</f>
        <v>20</v>
      </c>
      <c r="C83" s="26" t="s">
        <v>282</v>
      </c>
      <c r="D83" s="26" t="s">
        <v>67</v>
      </c>
      <c r="E83" s="26" t="s">
        <v>283</v>
      </c>
      <c r="F83" s="26" t="s">
        <v>145</v>
      </c>
      <c r="G83" s="31">
        <v>20240620</v>
      </c>
      <c r="H83" s="27" t="s">
        <v>26</v>
      </c>
      <c r="I83" s="46" t="s">
        <v>284</v>
      </c>
      <c r="J83" s="43">
        <v>45611</v>
      </c>
      <c r="K83" s="43">
        <f>IF(J83&lt;&gt;"",EDATE(J83,12)-1,"")</f>
        <v>45975</v>
      </c>
      <c r="L83" s="49">
        <v>45611</v>
      </c>
      <c r="M83" s="43">
        <v>45730</v>
      </c>
      <c r="N83" s="44">
        <v>4</v>
      </c>
      <c r="O83" s="41">
        <f t="shared" si="29"/>
        <v>4716</v>
      </c>
      <c r="P83" s="44">
        <v>240</v>
      </c>
      <c r="Q83" s="44">
        <v>4956</v>
      </c>
      <c r="R83" s="56" t="str">
        <f>IF((DATEDIF(J83,L83,"M")+1)&gt;=3,"本季度补贴",IF((DATEDIF(J83,M83,"M")+1)&gt;=3,"本季度末补贴","下季度补发"))</f>
        <v>本季度末补贴</v>
      </c>
      <c r="S83" s="57" t="str">
        <f>IF(IF(M83="","",DATEDIF(M83,K83,"M"))=0,"到期","")</f>
        <v/>
      </c>
      <c r="T83" s="58" t="str">
        <f ca="1">IF(IF(L83="","",DATEDIF(M83,TODAY(),"M"))&gt;=0,"到期","")</f>
        <v>到期</v>
      </c>
      <c r="U83" s="57"/>
      <c r="V83" s="1"/>
      <c r="W83" s="1"/>
      <c r="X83" s="1"/>
      <c r="Y83" s="1"/>
      <c r="Z83" s="1"/>
      <c r="AA83" s="1"/>
      <c r="AB83" s="1"/>
      <c r="AC83" s="1"/>
    </row>
    <row r="84" customFormat="1" ht="43" customHeight="1" outlineLevel="2" spans="1:29">
      <c r="A84" s="23">
        <f>IF(G84&lt;&gt;"",SUBTOTAL(3,$G$4:G84),"")</f>
        <v>62</v>
      </c>
      <c r="B84" s="30"/>
      <c r="C84" s="26" t="s">
        <v>285</v>
      </c>
      <c r="D84" s="26" t="s">
        <v>286</v>
      </c>
      <c r="E84" s="26" t="s">
        <v>287</v>
      </c>
      <c r="F84" s="26" t="s">
        <v>288</v>
      </c>
      <c r="G84" s="31">
        <v>20240621</v>
      </c>
      <c r="H84" s="27" t="s">
        <v>26</v>
      </c>
      <c r="I84" s="46"/>
      <c r="J84" s="43">
        <v>45610</v>
      </c>
      <c r="K84" s="43">
        <f>IF(J84&lt;&gt;"",EDATE(J84,12)-1,"")</f>
        <v>45974</v>
      </c>
      <c r="L84" s="49">
        <v>45610</v>
      </c>
      <c r="M84" s="43">
        <v>45729</v>
      </c>
      <c r="N84" s="44">
        <v>4</v>
      </c>
      <c r="O84" s="41">
        <f t="shared" si="29"/>
        <v>4716</v>
      </c>
      <c r="P84" s="44">
        <v>240</v>
      </c>
      <c r="Q84" s="44">
        <v>4956</v>
      </c>
      <c r="R84" s="56" t="str">
        <f>IF((DATEDIF(J84,L84,"M")+1)&gt;=3,"本季度补贴",IF((DATEDIF(J84,M84,"M")+1)&gt;=3,"本季度末补贴","下季度补发"))</f>
        <v>本季度末补贴</v>
      </c>
      <c r="S84" s="57" t="str">
        <f>IF(IF(M84="","",DATEDIF(M84,K84,"M"))=0,"到期","")</f>
        <v/>
      </c>
      <c r="T84" s="58" t="str">
        <f ca="1">IF(IF(L84="","",DATEDIF(M84,TODAY(),"M"))&gt;=0,"到期","")</f>
        <v>到期</v>
      </c>
      <c r="U84" s="57"/>
      <c r="V84" s="1"/>
      <c r="W84" s="1"/>
      <c r="X84" s="1"/>
      <c r="Y84" s="1"/>
      <c r="Z84" s="1"/>
      <c r="AA84" s="1"/>
      <c r="AB84" s="1"/>
      <c r="AC84" s="1"/>
    </row>
    <row r="85" ht="43" customHeight="1" outlineLevel="1" spans="1:29">
      <c r="A85" s="23"/>
      <c r="B85" s="30"/>
      <c r="C85" s="26"/>
      <c r="D85" s="26"/>
      <c r="E85" s="26"/>
      <c r="F85" s="26"/>
      <c r="G85" s="31"/>
      <c r="H85" s="27"/>
      <c r="I85" s="47" t="s">
        <v>289</v>
      </c>
      <c r="J85" s="43"/>
      <c r="K85" s="43"/>
      <c r="L85" s="49"/>
      <c r="M85" s="43"/>
      <c r="N85" s="44">
        <f>SUBTOTAL(9,N83:N84)</f>
        <v>8</v>
      </c>
      <c r="O85" s="41">
        <f t="shared" si="29"/>
        <v>9432</v>
      </c>
      <c r="P85" s="44">
        <f>SUBTOTAL(9,P83:P84)</f>
        <v>480</v>
      </c>
      <c r="Q85" s="44">
        <v>9912</v>
      </c>
      <c r="R85" s="56"/>
      <c r="S85" s="57"/>
      <c r="T85" s="58"/>
      <c r="U85" s="57">
        <f>SUBTOTAL(9,U83:U84)</f>
        <v>0</v>
      </c>
      <c r="V85" s="1"/>
      <c r="W85" s="1"/>
      <c r="X85" s="1"/>
      <c r="Y85" s="1"/>
      <c r="Z85" s="1"/>
      <c r="AA85" s="1"/>
      <c r="AB85" s="1"/>
      <c r="AC85" s="1"/>
    </row>
    <row r="86" customFormat="1" ht="43" customHeight="1" outlineLevel="2" spans="1:29">
      <c r="A86" s="23">
        <f>IF(G86&lt;&gt;"",SUBTOTAL(3,$G$4:G86),"")</f>
        <v>63</v>
      </c>
      <c r="B86" s="30">
        <f>MAX($B$3:B84)+1</f>
        <v>21</v>
      </c>
      <c r="C86" s="25" t="s">
        <v>290</v>
      </c>
      <c r="D86" s="26" t="s">
        <v>291</v>
      </c>
      <c r="E86" s="26" t="s">
        <v>292</v>
      </c>
      <c r="F86" s="25" t="s">
        <v>293</v>
      </c>
      <c r="G86" s="26">
        <v>45464</v>
      </c>
      <c r="H86" s="27" t="s">
        <v>26</v>
      </c>
      <c r="I86" s="46" t="s">
        <v>294</v>
      </c>
      <c r="J86" s="43">
        <v>45536</v>
      </c>
      <c r="K86" s="43">
        <f>IF(J86&lt;&gt;"",EDATE(J86,12)-1,"")</f>
        <v>45900</v>
      </c>
      <c r="L86" s="43">
        <v>45658</v>
      </c>
      <c r="M86" s="43">
        <v>45747</v>
      </c>
      <c r="N86" s="44">
        <v>3</v>
      </c>
      <c r="O86" s="41">
        <f t="shared" si="29"/>
        <v>3690</v>
      </c>
      <c r="P86" s="44"/>
      <c r="Q86" s="44">
        <v>3690</v>
      </c>
      <c r="R86" s="56" t="str">
        <f>IF((DATEDIF(J86,L86,"M")+1)&gt;=3,"本季度补贴",IF((DATEDIF(J86,M86,"M")+1)&gt;=3,"本季度末补贴","下季度补发"))</f>
        <v>本季度补贴</v>
      </c>
      <c r="S86" s="57" t="str">
        <f>IF(IF(M86="","",DATEDIF(M86,K86,"M"))=0,"到期","")</f>
        <v/>
      </c>
      <c r="T86" s="58" t="str">
        <f ca="1">IF(IF(L86="","",DATEDIF(M86,TODAY(),"M"))&gt;=0,"到期","")</f>
        <v>到期</v>
      </c>
      <c r="U86" s="57"/>
      <c r="V86" s="1" t="b">
        <f>_xlfn.ISFORMULA(P86)</f>
        <v>0</v>
      </c>
      <c r="W86" s="1" t="b">
        <f>ISBLANK(P86)</f>
        <v>1</v>
      </c>
      <c r="X86" s="1" t="b">
        <f>_xlfn.ISFORMULA(P86)</f>
        <v>0</v>
      </c>
      <c r="Y86" s="1" t="b">
        <f>ISLOGICAL(P86)</f>
        <v>0</v>
      </c>
      <c r="Z86" s="1" t="b">
        <f>ISNONTEXT(P86)</f>
        <v>1</v>
      </c>
      <c r="AA86" s="1" t="b">
        <f>ISNUMBER(P86)</f>
        <v>0</v>
      </c>
      <c r="AB86" s="1">
        <f>COUNTIF(G86,"*2024*")</f>
        <v>0</v>
      </c>
      <c r="AC86" s="1" t="str">
        <f>IF(ISERR(FIND("2024",G86)),"",1)</f>
        <v/>
      </c>
    </row>
    <row r="87" ht="43" customHeight="1" outlineLevel="1" spans="1:29">
      <c r="A87" s="23"/>
      <c r="B87" s="30"/>
      <c r="C87" s="25"/>
      <c r="D87" s="26"/>
      <c r="E87" s="26"/>
      <c r="F87" s="25"/>
      <c r="G87" s="26"/>
      <c r="H87" s="27"/>
      <c r="I87" s="47" t="s">
        <v>295</v>
      </c>
      <c r="J87" s="43"/>
      <c r="K87" s="43"/>
      <c r="L87" s="43"/>
      <c r="M87" s="43"/>
      <c r="N87" s="44">
        <f>SUBTOTAL(9,N86)</f>
        <v>3</v>
      </c>
      <c r="O87" s="41">
        <f t="shared" si="29"/>
        <v>3690</v>
      </c>
      <c r="P87" s="44">
        <f>SUBTOTAL(9,P86)</f>
        <v>0</v>
      </c>
      <c r="Q87" s="44">
        <v>3690</v>
      </c>
      <c r="R87" s="56"/>
      <c r="S87" s="57"/>
      <c r="T87" s="58"/>
      <c r="U87" s="57">
        <f>SUBTOTAL(9,U86)</f>
        <v>0</v>
      </c>
      <c r="V87" s="1"/>
      <c r="W87" s="1"/>
      <c r="X87" s="1"/>
      <c r="Y87" s="1"/>
      <c r="Z87" s="1"/>
      <c r="AA87" s="1"/>
      <c r="AB87" s="1"/>
      <c r="AC87" s="1"/>
    </row>
    <row r="88" customFormat="1" ht="43" customHeight="1" outlineLevel="2" spans="1:29">
      <c r="A88" s="23">
        <f>IF(G88&lt;&gt;"",SUBTOTAL(3,$G$4:G88),"")</f>
        <v>64</v>
      </c>
      <c r="B88" s="30">
        <f>MAX($B$3:B86)+1</f>
        <v>22</v>
      </c>
      <c r="C88" s="25" t="s">
        <v>296</v>
      </c>
      <c r="D88" s="26" t="s">
        <v>297</v>
      </c>
      <c r="E88" s="26" t="s">
        <v>298</v>
      </c>
      <c r="F88" s="25" t="s">
        <v>58</v>
      </c>
      <c r="G88" s="26">
        <v>20240630</v>
      </c>
      <c r="H88" s="27" t="s">
        <v>26</v>
      </c>
      <c r="I88" s="46" t="s">
        <v>299</v>
      </c>
      <c r="J88" s="43">
        <v>45505</v>
      </c>
      <c r="K88" s="43">
        <f>IF(J88&lt;&gt;"",EDATE(J88,12)-1,"")</f>
        <v>45869</v>
      </c>
      <c r="L88" s="43">
        <v>45658</v>
      </c>
      <c r="M88" s="43">
        <v>45747</v>
      </c>
      <c r="N88" s="44">
        <v>3</v>
      </c>
      <c r="O88" s="41">
        <f t="shared" si="29"/>
        <v>3690</v>
      </c>
      <c r="P88" s="44"/>
      <c r="Q88" s="44">
        <v>3690</v>
      </c>
      <c r="R88" s="56" t="str">
        <f>IF((DATEDIF(J88,L88,"M")+1)&gt;=3,"本季度补贴",IF((DATEDIF(J88,M88,"M")+1)&gt;=3,"本季度末补贴","下季度补发"))</f>
        <v>本季度补贴</v>
      </c>
      <c r="S88" s="57" t="str">
        <f>IF(IF(M88="","",DATEDIF(M88,K88,"M"))=0,"到期","")</f>
        <v/>
      </c>
      <c r="T88" s="58" t="str">
        <f ca="1">IF(IF(L88="","",DATEDIF(M88,TODAY(),"M"))&gt;=0,"到期","")</f>
        <v>到期</v>
      </c>
      <c r="U88" s="57"/>
      <c r="V88" s="1" t="b">
        <f>_xlfn.ISFORMULA(P88)</f>
        <v>0</v>
      </c>
      <c r="W88" s="1" t="b">
        <f>ISBLANK(P88)</f>
        <v>1</v>
      </c>
      <c r="X88" s="1" t="b">
        <f>_xlfn.ISFORMULA(P88)</f>
        <v>0</v>
      </c>
      <c r="Y88" s="1" t="b">
        <f>ISLOGICAL(P88)</f>
        <v>0</v>
      </c>
      <c r="Z88" s="1" t="b">
        <f>ISNONTEXT(P88)</f>
        <v>1</v>
      </c>
      <c r="AA88" s="1" t="b">
        <f>ISNUMBER(P88)</f>
        <v>0</v>
      </c>
      <c r="AB88" s="1">
        <f>COUNTIF(G88,"*2024*")</f>
        <v>0</v>
      </c>
      <c r="AC88" s="1">
        <f>IF(ISERR(FIND("2024",G88)),"",1)</f>
        <v>1</v>
      </c>
    </row>
    <row r="89" ht="43" customHeight="1" outlineLevel="1" spans="1:29">
      <c r="A89" s="23"/>
      <c r="B89" s="30"/>
      <c r="C89" s="25"/>
      <c r="D89" s="26"/>
      <c r="E89" s="26"/>
      <c r="F89" s="25"/>
      <c r="G89" s="26"/>
      <c r="H89" s="27"/>
      <c r="I89" s="47" t="s">
        <v>300</v>
      </c>
      <c r="J89" s="43"/>
      <c r="K89" s="43"/>
      <c r="L89" s="43"/>
      <c r="M89" s="43"/>
      <c r="N89" s="44">
        <f>SUBTOTAL(9,N88)</f>
        <v>3</v>
      </c>
      <c r="O89" s="41">
        <f t="shared" si="29"/>
        <v>3690</v>
      </c>
      <c r="P89" s="44">
        <f>SUBTOTAL(9,P88)</f>
        <v>0</v>
      </c>
      <c r="Q89" s="44">
        <v>3690</v>
      </c>
      <c r="R89" s="56"/>
      <c r="S89" s="57"/>
      <c r="T89" s="58"/>
      <c r="U89" s="57">
        <f>SUBTOTAL(9,U88)</f>
        <v>0</v>
      </c>
      <c r="V89" s="1"/>
      <c r="W89" s="1"/>
      <c r="X89" s="1"/>
      <c r="Y89" s="1"/>
      <c r="Z89" s="1"/>
      <c r="AA89" s="1"/>
      <c r="AB89" s="1"/>
      <c r="AC89" s="1"/>
    </row>
    <row r="90" customFormat="1" ht="43" customHeight="1" outlineLevel="2" spans="1:29">
      <c r="A90" s="23">
        <f>IF(G90&lt;&gt;"",SUBTOTAL(3,$G$4:G90),"")</f>
        <v>65</v>
      </c>
      <c r="B90" s="30">
        <f>MAX($B$3:B88)+1</f>
        <v>23</v>
      </c>
      <c r="C90" s="25" t="s">
        <v>301</v>
      </c>
      <c r="D90" s="26" t="s">
        <v>302</v>
      </c>
      <c r="E90" s="26" t="s">
        <v>303</v>
      </c>
      <c r="F90" s="25" t="s">
        <v>304</v>
      </c>
      <c r="G90" s="26">
        <v>20220701</v>
      </c>
      <c r="H90" s="27" t="s">
        <v>53</v>
      </c>
      <c r="I90" s="46" t="s">
        <v>305</v>
      </c>
      <c r="J90" s="43">
        <v>45536</v>
      </c>
      <c r="K90" s="43">
        <f>IF(J90&lt;&gt;"",EDATE(J90,12)-1,"")</f>
        <v>45900</v>
      </c>
      <c r="L90" s="43">
        <v>45658</v>
      </c>
      <c r="M90" s="43">
        <v>45747</v>
      </c>
      <c r="N90" s="44">
        <v>3</v>
      </c>
      <c r="O90" s="41">
        <f t="shared" si="29"/>
        <v>3690</v>
      </c>
      <c r="P90" s="44"/>
      <c r="Q90" s="44">
        <v>3690</v>
      </c>
      <c r="R90" s="56" t="str">
        <f>IF((DATEDIF(J90,L90,"M")+1)&gt;=3,"本季度补贴",IF((DATEDIF(J90,M90,"M")+1)&gt;=3,"本季度末补贴","下季度补发"))</f>
        <v>本季度补贴</v>
      </c>
      <c r="S90" s="57" t="str">
        <f>IF(IF(M90="","",DATEDIF(M90,K90,"M"))=0,"到期","")</f>
        <v/>
      </c>
      <c r="T90" s="58" t="str">
        <f ca="1">IF(IF(L90="","",DATEDIF(M90,TODAY(),"M"))&gt;=0,"到期","")</f>
        <v>到期</v>
      </c>
      <c r="U90" s="57"/>
      <c r="V90" s="1" t="b">
        <f>_xlfn.ISFORMULA(P90)</f>
        <v>0</v>
      </c>
      <c r="W90" s="1" t="b">
        <f>ISBLANK(P90)</f>
        <v>1</v>
      </c>
      <c r="X90" s="1" t="b">
        <f>_xlfn.ISFORMULA(P90)</f>
        <v>0</v>
      </c>
      <c r="Y90" s="1" t="b">
        <f>ISLOGICAL(P90)</f>
        <v>0</v>
      </c>
      <c r="Z90" s="1" t="b">
        <f>ISNONTEXT(P90)</f>
        <v>1</v>
      </c>
      <c r="AA90" s="1" t="b">
        <f>ISNUMBER(P90)</f>
        <v>0</v>
      </c>
      <c r="AB90" s="1">
        <f>COUNTIF(G90,"*2024*")</f>
        <v>0</v>
      </c>
      <c r="AC90" s="1" t="str">
        <f>IF(ISERR(FIND("2024",G90)),"",1)</f>
        <v/>
      </c>
    </row>
    <row r="91" ht="43" customHeight="1" outlineLevel="1" spans="1:29">
      <c r="A91" s="23"/>
      <c r="B91" s="30"/>
      <c r="C91" s="25"/>
      <c r="D91" s="26"/>
      <c r="E91" s="26"/>
      <c r="F91" s="25"/>
      <c r="G91" s="26"/>
      <c r="H91" s="27"/>
      <c r="I91" s="47" t="s">
        <v>306</v>
      </c>
      <c r="J91" s="43"/>
      <c r="K91" s="43"/>
      <c r="L91" s="43"/>
      <c r="M91" s="43"/>
      <c r="N91" s="44">
        <f>SUBTOTAL(9,N90)</f>
        <v>3</v>
      </c>
      <c r="O91" s="41">
        <f t="shared" si="29"/>
        <v>3690</v>
      </c>
      <c r="P91" s="44">
        <f>SUBTOTAL(9,P90)</f>
        <v>0</v>
      </c>
      <c r="Q91" s="44">
        <v>3690</v>
      </c>
      <c r="R91" s="56"/>
      <c r="S91" s="57"/>
      <c r="T91" s="58"/>
      <c r="U91" s="57">
        <f>SUBTOTAL(9,U90)</f>
        <v>0</v>
      </c>
      <c r="V91" s="1"/>
      <c r="W91" s="1"/>
      <c r="X91" s="1"/>
      <c r="Y91" s="1"/>
      <c r="Z91" s="1"/>
      <c r="AA91" s="1"/>
      <c r="AB91" s="1"/>
      <c r="AC91" s="1"/>
    </row>
    <row r="92" customFormat="1" ht="43" customHeight="1" outlineLevel="2" spans="1:29">
      <c r="A92" s="23">
        <f>IF(G92&lt;&gt;"",SUBTOTAL(3,$G$4:G92),"")</f>
        <v>66</v>
      </c>
      <c r="B92" s="30">
        <f>MAX($B$3:B90)+1</f>
        <v>24</v>
      </c>
      <c r="C92" s="25" t="s">
        <v>307</v>
      </c>
      <c r="D92" s="26" t="s">
        <v>308</v>
      </c>
      <c r="E92" s="26" t="s">
        <v>309</v>
      </c>
      <c r="F92" s="25" t="s">
        <v>47</v>
      </c>
      <c r="G92" s="26" t="s">
        <v>128</v>
      </c>
      <c r="H92" s="27" t="s">
        <v>26</v>
      </c>
      <c r="I92" s="46" t="s">
        <v>310</v>
      </c>
      <c r="J92" s="43">
        <v>45638</v>
      </c>
      <c r="K92" s="43">
        <f>IF(J92&lt;&gt;"",EDATE(J92,12)-1,"")</f>
        <v>46002</v>
      </c>
      <c r="L92" s="49">
        <v>45638</v>
      </c>
      <c r="M92" s="43">
        <v>45727</v>
      </c>
      <c r="N92" s="44">
        <v>3</v>
      </c>
      <c r="O92" s="41">
        <f t="shared" si="29"/>
        <v>3588</v>
      </c>
      <c r="P92" s="44">
        <v>240</v>
      </c>
      <c r="Q92" s="44">
        <v>3828</v>
      </c>
      <c r="R92" s="56" t="str">
        <f>IF((DATEDIF(J92,L92,"M")+1)&gt;=3,"本季度补贴",IF((DATEDIF(J92,M92,"M")+1)&gt;=3,"本季度末补贴","下季度补发"))</f>
        <v>本季度末补贴</v>
      </c>
      <c r="S92" s="57" t="str">
        <f>IF(IF(M92="","",DATEDIF(M92,K92,"M"))=0,"到期","")</f>
        <v/>
      </c>
      <c r="T92" s="58" t="str">
        <f ca="1">IF(IF(L92="","",DATEDIF(M92,TODAY(),"M"))&gt;=0,"到期","")</f>
        <v>到期</v>
      </c>
      <c r="U92" s="57"/>
      <c r="V92" s="1" t="b">
        <f>_xlfn.ISFORMULA(P92)</f>
        <v>0</v>
      </c>
      <c r="W92" s="1" t="b">
        <f>ISBLANK(P92)</f>
        <v>0</v>
      </c>
      <c r="X92" s="1" t="b">
        <f>_xlfn.ISFORMULA(P92)</f>
        <v>0</v>
      </c>
      <c r="Y92" s="1" t="b">
        <f>ISLOGICAL(P92)</f>
        <v>0</v>
      </c>
      <c r="Z92" s="1" t="b">
        <f>ISNONTEXT(P92)</f>
        <v>1</v>
      </c>
      <c r="AA92" s="1" t="b">
        <f>ISNUMBER(P92)</f>
        <v>1</v>
      </c>
      <c r="AB92" s="1">
        <f>COUNTIF(G92,"*2024*")</f>
        <v>1</v>
      </c>
      <c r="AC92" s="1">
        <f>IF(ISERR(FIND("2024",G92)),"",1)</f>
        <v>1</v>
      </c>
    </row>
    <row r="93" customFormat="1" ht="43" customHeight="1" outlineLevel="2" spans="1:29">
      <c r="A93" s="23">
        <f>IF(G93&lt;&gt;"",SUBTOTAL(3,$G$4:G93),"")</f>
        <v>67</v>
      </c>
      <c r="B93" s="30"/>
      <c r="C93" s="25" t="s">
        <v>311</v>
      </c>
      <c r="D93" s="26" t="s">
        <v>312</v>
      </c>
      <c r="E93" s="26" t="s">
        <v>313</v>
      </c>
      <c r="F93" s="25" t="s">
        <v>314</v>
      </c>
      <c r="G93" s="26" t="s">
        <v>315</v>
      </c>
      <c r="H93" s="27" t="s">
        <v>26</v>
      </c>
      <c r="I93" s="46"/>
      <c r="J93" s="43">
        <v>45650</v>
      </c>
      <c r="K93" s="43">
        <f>IF(J93&lt;&gt;"",EDATE(J93,12)-1,"")</f>
        <v>46014</v>
      </c>
      <c r="L93" s="43">
        <v>45650</v>
      </c>
      <c r="M93" s="43">
        <v>45739</v>
      </c>
      <c r="N93" s="44">
        <v>3</v>
      </c>
      <c r="O93" s="41">
        <f t="shared" si="29"/>
        <v>3690</v>
      </c>
      <c r="P93" s="44">
        <v>240</v>
      </c>
      <c r="Q93" s="44">
        <v>3930</v>
      </c>
      <c r="R93" s="56" t="str">
        <f>IF((DATEDIF(J93,L93,"M")+1)&gt;=3,"本季度补贴",IF((DATEDIF(J93,M93,"M")+1)&gt;=3,"本季度末补贴","下季度补发"))</f>
        <v>本季度末补贴</v>
      </c>
      <c r="S93" s="57" t="str">
        <f>IF(IF(M93="","",DATEDIF(M93,K93,"M"))=0,"到期","")</f>
        <v/>
      </c>
      <c r="T93" s="58" t="str">
        <f ca="1">IF(IF(L93="","",DATEDIF(M93,TODAY(),"M"))&gt;=0,"到期","")</f>
        <v>到期</v>
      </c>
      <c r="U93" s="57"/>
      <c r="V93" s="1"/>
      <c r="W93" s="1"/>
      <c r="X93" s="1"/>
      <c r="Y93" s="1"/>
      <c r="Z93" s="1"/>
      <c r="AA93" s="1"/>
      <c r="AB93" s="1"/>
      <c r="AC93" s="1"/>
    </row>
    <row r="94" ht="43" customHeight="1" outlineLevel="1" spans="1:29">
      <c r="A94" s="23"/>
      <c r="B94" s="30"/>
      <c r="C94" s="25"/>
      <c r="D94" s="26"/>
      <c r="E94" s="26"/>
      <c r="F94" s="25"/>
      <c r="G94" s="26"/>
      <c r="H94" s="27"/>
      <c r="I94" s="47" t="s">
        <v>316</v>
      </c>
      <c r="J94" s="43"/>
      <c r="K94" s="43"/>
      <c r="L94" s="43"/>
      <c r="M94" s="43"/>
      <c r="N94" s="44">
        <f>SUBTOTAL(9,N92:N93)</f>
        <v>6</v>
      </c>
      <c r="O94" s="41">
        <f t="shared" si="29"/>
        <v>7278</v>
      </c>
      <c r="P94" s="44">
        <f>SUBTOTAL(9,P92:P93)</f>
        <v>480</v>
      </c>
      <c r="Q94" s="44">
        <v>7758</v>
      </c>
      <c r="R94" s="56"/>
      <c r="S94" s="57"/>
      <c r="T94" s="58"/>
      <c r="U94" s="57">
        <f>SUBTOTAL(9,U92:U93)</f>
        <v>0</v>
      </c>
      <c r="V94" s="1"/>
      <c r="W94" s="1"/>
      <c r="X94" s="1"/>
      <c r="Y94" s="1"/>
      <c r="Z94" s="1"/>
      <c r="AA94" s="1"/>
      <c r="AB94" s="1"/>
      <c r="AC94" s="1"/>
    </row>
    <row r="95" customFormat="1" ht="43" customHeight="1" outlineLevel="2" spans="1:29">
      <c r="A95" s="23">
        <f>IF(G95&lt;&gt;"",SUBTOTAL(3,$G$4:G95),"")</f>
        <v>68</v>
      </c>
      <c r="B95" s="30">
        <f>MAX($B$3:B93)+1</f>
        <v>25</v>
      </c>
      <c r="C95" s="25" t="s">
        <v>317</v>
      </c>
      <c r="D95" s="26" t="s">
        <v>45</v>
      </c>
      <c r="E95" s="26" t="s">
        <v>318</v>
      </c>
      <c r="F95" s="25" t="s">
        <v>319</v>
      </c>
      <c r="G95" s="26">
        <v>20230701</v>
      </c>
      <c r="H95" s="27" t="s">
        <v>26</v>
      </c>
      <c r="I95" s="46" t="s">
        <v>320</v>
      </c>
      <c r="J95" s="43">
        <v>45580</v>
      </c>
      <c r="K95" s="43">
        <f>IF(J95&lt;&gt;"",EDATE(J95,12)-1,"")</f>
        <v>45944</v>
      </c>
      <c r="L95" s="43">
        <v>45672</v>
      </c>
      <c r="M95" s="43">
        <v>45761</v>
      </c>
      <c r="N95" s="44">
        <v>3</v>
      </c>
      <c r="O95" s="41">
        <f t="shared" si="29"/>
        <v>3690</v>
      </c>
      <c r="P95" s="44"/>
      <c r="Q95" s="44">
        <v>3690</v>
      </c>
      <c r="R95" s="56" t="str">
        <f>IF((DATEDIF(J95,L95,"M")+1)&gt;=3,"本季度补贴",IF((DATEDIF(J95,M95,"M")+1)&gt;=3,"本季度末补贴","下季度补发"))</f>
        <v>本季度补贴</v>
      </c>
      <c r="S95" s="57" t="str">
        <f>IF(IF(M95="","",DATEDIF(M95,K95,"M"))=0,"到期","")</f>
        <v/>
      </c>
      <c r="T95" s="58" t="str">
        <f ca="1">IF(IF(L95="","",DATEDIF(M95,TODAY(),"M"))&gt;=0,"到期","")</f>
        <v>到期</v>
      </c>
      <c r="U95" s="57"/>
      <c r="V95" s="1"/>
      <c r="W95" s="1"/>
      <c r="X95" s="1"/>
      <c r="Y95" s="1"/>
      <c r="Z95" s="1"/>
      <c r="AA95" s="1"/>
      <c r="AB95" s="1"/>
      <c r="AC95" s="1"/>
    </row>
    <row r="96" ht="43" customHeight="1" outlineLevel="1" spans="1:29">
      <c r="A96" s="23"/>
      <c r="B96" s="30"/>
      <c r="C96" s="25"/>
      <c r="D96" s="26"/>
      <c r="E96" s="26"/>
      <c r="F96" s="25"/>
      <c r="G96" s="26"/>
      <c r="H96" s="27"/>
      <c r="I96" s="47" t="s">
        <v>321</v>
      </c>
      <c r="J96" s="43"/>
      <c r="K96" s="43"/>
      <c r="L96" s="43"/>
      <c r="M96" s="43"/>
      <c r="N96" s="44">
        <f>SUBTOTAL(9,N95)</f>
        <v>3</v>
      </c>
      <c r="O96" s="41">
        <f t="shared" si="29"/>
        <v>3690</v>
      </c>
      <c r="P96" s="44">
        <f>SUBTOTAL(9,P95)</f>
        <v>0</v>
      </c>
      <c r="Q96" s="44">
        <v>3690</v>
      </c>
      <c r="R96" s="56"/>
      <c r="S96" s="57"/>
      <c r="T96" s="58"/>
      <c r="U96" s="57">
        <f>SUBTOTAL(9,U95)</f>
        <v>0</v>
      </c>
      <c r="V96" s="1"/>
      <c r="W96" s="1"/>
      <c r="X96" s="1"/>
      <c r="Y96" s="1"/>
      <c r="Z96" s="1"/>
      <c r="AA96" s="1"/>
      <c r="AB96" s="1"/>
      <c r="AC96" s="1"/>
    </row>
    <row r="97" customFormat="1" ht="43" customHeight="1" outlineLevel="2" spans="1:30">
      <c r="A97" s="23">
        <f>IF(G97&lt;&gt;"",SUBTOTAL(3,$G$4:G97),"")</f>
        <v>69</v>
      </c>
      <c r="B97" s="30">
        <f>MAX($B$3:B95)+1</f>
        <v>26</v>
      </c>
      <c r="C97" s="25" t="s">
        <v>322</v>
      </c>
      <c r="D97" s="26" t="s">
        <v>323</v>
      </c>
      <c r="E97" s="26" t="s">
        <v>324</v>
      </c>
      <c r="F97" s="31" t="s">
        <v>275</v>
      </c>
      <c r="G97" s="31">
        <v>20230701</v>
      </c>
      <c r="H97" s="27" t="s">
        <v>26</v>
      </c>
      <c r="I97" s="46" t="s">
        <v>325</v>
      </c>
      <c r="J97" s="43">
        <v>45611</v>
      </c>
      <c r="K97" s="43">
        <f t="shared" ref="K97:K110" si="30">IF(J97&lt;&gt;"",EDATE(J97,12)-1,"")</f>
        <v>45975</v>
      </c>
      <c r="L97" s="49">
        <v>45611</v>
      </c>
      <c r="M97" s="43">
        <v>45730</v>
      </c>
      <c r="N97" s="44">
        <v>4</v>
      </c>
      <c r="O97" s="41">
        <f t="shared" si="29"/>
        <v>4716</v>
      </c>
      <c r="P97" s="44">
        <v>240</v>
      </c>
      <c r="Q97" s="44">
        <v>4956</v>
      </c>
      <c r="R97" s="56" t="str">
        <f t="shared" ref="R97:R110" si="31">IF((DATEDIF(J97,L97,"M")+1)&gt;=3,"本季度补贴",IF((DATEDIF(J97,M97,"M")+1)&gt;=3,"本季度末补贴","下季度补发"))</f>
        <v>本季度末补贴</v>
      </c>
      <c r="S97" s="57" t="str">
        <f t="shared" ref="S97:S110" si="32">IF(IF(M97="","",DATEDIF(M97,K97,"M"))=0,"到期","")</f>
        <v/>
      </c>
      <c r="T97" s="58" t="str">
        <f ca="1" t="shared" ref="T97:T110" si="33">IF(IF(L97="","",DATEDIF(M97,TODAY(),"M"))&gt;=0,"到期","")</f>
        <v>到期</v>
      </c>
      <c r="U97" s="57"/>
      <c r="V97" s="1"/>
      <c r="W97" s="1"/>
      <c r="X97" s="1"/>
      <c r="Y97" s="1"/>
      <c r="Z97" s="1"/>
      <c r="AA97" s="1"/>
      <c r="AB97" s="1"/>
      <c r="AC97" s="1"/>
      <c r="AD97">
        <f>IF(DAY(M97)&gt;15,1,0)</f>
        <v>0</v>
      </c>
    </row>
    <row r="98" customFormat="1" ht="43" customHeight="1" outlineLevel="2" spans="1:29">
      <c r="A98" s="23">
        <f>IF(G98&lt;&gt;"",SUBTOTAL(3,$G$4:G98),"")</f>
        <v>70</v>
      </c>
      <c r="B98" s="30"/>
      <c r="C98" s="25" t="s">
        <v>326</v>
      </c>
      <c r="D98" s="26" t="s">
        <v>327</v>
      </c>
      <c r="E98" s="26" t="s">
        <v>328</v>
      </c>
      <c r="F98" s="31" t="s">
        <v>139</v>
      </c>
      <c r="G98" s="31">
        <v>20240606</v>
      </c>
      <c r="H98" s="27" t="s">
        <v>26</v>
      </c>
      <c r="I98" s="46"/>
      <c r="J98" s="43">
        <v>45611</v>
      </c>
      <c r="K98" s="43">
        <f t="shared" si="30"/>
        <v>45975</v>
      </c>
      <c r="L98" s="49">
        <v>45611</v>
      </c>
      <c r="M98" s="43">
        <v>45730</v>
      </c>
      <c r="N98" s="44">
        <v>4</v>
      </c>
      <c r="O98" s="41">
        <f t="shared" si="29"/>
        <v>4716</v>
      </c>
      <c r="P98" s="44">
        <v>240</v>
      </c>
      <c r="Q98" s="44">
        <v>4956</v>
      </c>
      <c r="R98" s="56" t="str">
        <f t="shared" si="31"/>
        <v>本季度末补贴</v>
      </c>
      <c r="S98" s="57" t="str">
        <f t="shared" si="32"/>
        <v/>
      </c>
      <c r="T98" s="58" t="str">
        <f ca="1" t="shared" si="33"/>
        <v>到期</v>
      </c>
      <c r="U98" s="57"/>
      <c r="V98" s="1"/>
      <c r="W98" s="1"/>
      <c r="X98" s="1"/>
      <c r="Y98" s="1"/>
      <c r="Z98" s="1"/>
      <c r="AA98" s="1"/>
      <c r="AB98" s="1"/>
      <c r="AC98" s="1"/>
    </row>
    <row r="99" customFormat="1" ht="43" customHeight="1" outlineLevel="2" spans="1:29">
      <c r="A99" s="23">
        <f>IF(G99&lt;&gt;"",SUBTOTAL(3,$G$4:G99),"")</f>
        <v>71</v>
      </c>
      <c r="B99" s="30"/>
      <c r="C99" s="25" t="s">
        <v>329</v>
      </c>
      <c r="D99" s="26" t="s">
        <v>330</v>
      </c>
      <c r="E99" s="26" t="s">
        <v>331</v>
      </c>
      <c r="F99" s="31" t="s">
        <v>332</v>
      </c>
      <c r="G99" s="31">
        <v>20240630</v>
      </c>
      <c r="H99" s="27" t="s">
        <v>26</v>
      </c>
      <c r="I99" s="46"/>
      <c r="J99" s="43">
        <v>45611</v>
      </c>
      <c r="K99" s="43">
        <f t="shared" si="30"/>
        <v>45975</v>
      </c>
      <c r="L99" s="49">
        <v>45611</v>
      </c>
      <c r="M99" s="43">
        <v>45681</v>
      </c>
      <c r="N99" s="44">
        <v>3</v>
      </c>
      <c r="O99" s="41">
        <f t="shared" si="29"/>
        <v>3486</v>
      </c>
      <c r="P99" s="44">
        <v>240</v>
      </c>
      <c r="Q99" s="44">
        <v>3726</v>
      </c>
      <c r="R99" s="56" t="str">
        <f t="shared" si="31"/>
        <v>本季度末补贴</v>
      </c>
      <c r="S99" s="57" t="str">
        <f t="shared" si="32"/>
        <v/>
      </c>
      <c r="T99" s="58" t="str">
        <f ca="1" t="shared" si="33"/>
        <v>到期</v>
      </c>
      <c r="U99" s="57" t="s">
        <v>228</v>
      </c>
      <c r="V99" s="1"/>
      <c r="W99" s="1"/>
      <c r="X99" s="1"/>
      <c r="Y99" s="1"/>
      <c r="Z99" s="1"/>
      <c r="AA99" s="1"/>
      <c r="AB99" s="1"/>
      <c r="AC99" s="1"/>
    </row>
    <row r="100" customFormat="1" ht="43" customHeight="1" outlineLevel="2" spans="1:29">
      <c r="A100" s="23">
        <f>IF(G100&lt;&gt;"",SUBTOTAL(3,$G$4:G100),"")</f>
        <v>72</v>
      </c>
      <c r="B100" s="30"/>
      <c r="C100" s="25" t="s">
        <v>333</v>
      </c>
      <c r="D100" s="26" t="s">
        <v>334</v>
      </c>
      <c r="E100" s="26" t="s">
        <v>335</v>
      </c>
      <c r="F100" s="31" t="s">
        <v>332</v>
      </c>
      <c r="G100" s="31">
        <v>20240630</v>
      </c>
      <c r="H100" s="27" t="s">
        <v>26</v>
      </c>
      <c r="I100" s="46"/>
      <c r="J100" s="43">
        <v>45611</v>
      </c>
      <c r="K100" s="43">
        <f t="shared" si="30"/>
        <v>45975</v>
      </c>
      <c r="L100" s="49">
        <v>45611</v>
      </c>
      <c r="M100" s="43">
        <v>45730</v>
      </c>
      <c r="N100" s="44">
        <v>4</v>
      </c>
      <c r="O100" s="41">
        <f t="shared" si="29"/>
        <v>3486</v>
      </c>
      <c r="P100" s="44">
        <v>240</v>
      </c>
      <c r="Q100" s="44">
        <v>3726</v>
      </c>
      <c r="R100" s="56" t="str">
        <f t="shared" si="31"/>
        <v>本季度末补贴</v>
      </c>
      <c r="S100" s="57" t="str">
        <f t="shared" si="32"/>
        <v/>
      </c>
      <c r="T100" s="58" t="str">
        <f ca="1" t="shared" si="33"/>
        <v>到期</v>
      </c>
      <c r="U100" s="57"/>
      <c r="V100" s="1"/>
      <c r="W100" s="1"/>
      <c r="X100" s="1"/>
      <c r="Y100" s="1"/>
      <c r="Z100" s="1"/>
      <c r="AA100" s="1"/>
      <c r="AB100" s="1"/>
      <c r="AC100" s="1"/>
    </row>
    <row r="101" customFormat="1" ht="43" customHeight="1" outlineLevel="2" spans="1:29">
      <c r="A101" s="23">
        <f>IF(G101&lt;&gt;"",SUBTOTAL(3,$G$4:G101),"")</f>
        <v>73</v>
      </c>
      <c r="B101" s="30"/>
      <c r="C101" s="25" t="s">
        <v>336</v>
      </c>
      <c r="D101" s="26" t="s">
        <v>337</v>
      </c>
      <c r="E101" s="26" t="s">
        <v>338</v>
      </c>
      <c r="F101" s="31" t="s">
        <v>339</v>
      </c>
      <c r="G101" s="31">
        <v>20240621</v>
      </c>
      <c r="H101" s="27" t="s">
        <v>26</v>
      </c>
      <c r="I101" s="46"/>
      <c r="J101" s="43">
        <v>45611</v>
      </c>
      <c r="K101" s="43">
        <f t="shared" si="30"/>
        <v>45975</v>
      </c>
      <c r="L101" s="49">
        <v>45611</v>
      </c>
      <c r="M101" s="43">
        <v>45730</v>
      </c>
      <c r="N101" s="44">
        <v>4</v>
      </c>
      <c r="O101" s="41">
        <f>Q101-P101</f>
        <v>3486</v>
      </c>
      <c r="P101" s="44">
        <v>240</v>
      </c>
      <c r="Q101" s="44">
        <v>3726</v>
      </c>
      <c r="R101" s="56" t="str">
        <f t="shared" si="31"/>
        <v>本季度末补贴</v>
      </c>
      <c r="S101" s="57" t="str">
        <f t="shared" si="32"/>
        <v/>
      </c>
      <c r="T101" s="58" t="str">
        <f ca="1" t="shared" si="33"/>
        <v>到期</v>
      </c>
      <c r="U101" s="57"/>
      <c r="V101" s="1"/>
      <c r="W101" s="1"/>
      <c r="X101" s="1"/>
      <c r="Y101" s="1"/>
      <c r="Z101" s="1"/>
      <c r="AA101" s="1"/>
      <c r="AB101" s="1"/>
      <c r="AC101" s="1"/>
    </row>
    <row r="102" customFormat="1" ht="43" customHeight="1" outlineLevel="2" spans="1:29">
      <c r="A102" s="23">
        <f>IF(G102&lt;&gt;"",SUBTOTAL(3,$G$4:G102),"")</f>
        <v>74</v>
      </c>
      <c r="B102" s="30"/>
      <c r="C102" s="25" t="s">
        <v>340</v>
      </c>
      <c r="D102" s="26" t="s">
        <v>341</v>
      </c>
      <c r="E102" s="26" t="s">
        <v>342</v>
      </c>
      <c r="F102" s="31" t="s">
        <v>343</v>
      </c>
      <c r="G102" s="31">
        <v>20240617</v>
      </c>
      <c r="H102" s="27" t="s">
        <v>26</v>
      </c>
      <c r="I102" s="46"/>
      <c r="J102" s="43">
        <v>45611</v>
      </c>
      <c r="K102" s="43">
        <f t="shared" si="30"/>
        <v>45975</v>
      </c>
      <c r="L102" s="49">
        <v>45611</v>
      </c>
      <c r="M102" s="43">
        <v>45730</v>
      </c>
      <c r="N102" s="44">
        <v>4</v>
      </c>
      <c r="O102" s="41">
        <f>Q102-P102</f>
        <v>3486</v>
      </c>
      <c r="P102" s="44">
        <v>240</v>
      </c>
      <c r="Q102" s="44">
        <v>3726</v>
      </c>
      <c r="R102" s="56" t="str">
        <f t="shared" si="31"/>
        <v>本季度末补贴</v>
      </c>
      <c r="S102" s="57" t="str">
        <f t="shared" si="32"/>
        <v/>
      </c>
      <c r="T102" s="58" t="str">
        <f ca="1" t="shared" si="33"/>
        <v>到期</v>
      </c>
      <c r="U102" s="57"/>
      <c r="V102" s="1"/>
      <c r="W102" s="1"/>
      <c r="X102" s="1"/>
      <c r="Y102" s="1"/>
      <c r="Z102" s="1"/>
      <c r="AA102" s="1"/>
      <c r="AB102" s="1"/>
      <c r="AC102" s="1"/>
    </row>
    <row r="103" customFormat="1" ht="43" customHeight="1" outlineLevel="2" spans="1:29">
      <c r="A103" s="23">
        <f>IF(G103&lt;&gt;"",SUBTOTAL(3,$G$4:G103),"")</f>
        <v>75</v>
      </c>
      <c r="B103" s="30"/>
      <c r="C103" s="25" t="s">
        <v>344</v>
      </c>
      <c r="D103" s="26" t="s">
        <v>345</v>
      </c>
      <c r="E103" s="26" t="s">
        <v>346</v>
      </c>
      <c r="F103" s="31" t="s">
        <v>275</v>
      </c>
      <c r="G103" s="31">
        <v>20240612</v>
      </c>
      <c r="H103" s="27" t="s">
        <v>26</v>
      </c>
      <c r="I103" s="46"/>
      <c r="J103" s="43">
        <v>45611</v>
      </c>
      <c r="K103" s="43">
        <f t="shared" si="30"/>
        <v>45975</v>
      </c>
      <c r="L103" s="49">
        <v>45611</v>
      </c>
      <c r="M103" s="43">
        <v>45730</v>
      </c>
      <c r="N103" s="44">
        <v>4</v>
      </c>
      <c r="O103" s="41">
        <f>Q103-P103</f>
        <v>4716</v>
      </c>
      <c r="P103" s="44">
        <v>240</v>
      </c>
      <c r="Q103" s="44">
        <v>4956</v>
      </c>
      <c r="R103" s="56" t="str">
        <f t="shared" si="31"/>
        <v>本季度末补贴</v>
      </c>
      <c r="S103" s="57" t="str">
        <f t="shared" si="32"/>
        <v/>
      </c>
      <c r="T103" s="58" t="str">
        <f ca="1" t="shared" si="33"/>
        <v>到期</v>
      </c>
      <c r="U103" s="57"/>
      <c r="V103" s="1"/>
      <c r="W103" s="1"/>
      <c r="X103" s="1"/>
      <c r="Y103" s="1"/>
      <c r="Z103" s="1"/>
      <c r="AA103" s="1"/>
      <c r="AB103" s="1"/>
      <c r="AC103" s="1"/>
    </row>
    <row r="104" customFormat="1" ht="43" customHeight="1" outlineLevel="2" spans="1:29">
      <c r="A104" s="23">
        <f>IF(G104&lt;&gt;"",SUBTOTAL(3,$G$4:G104),"")</f>
        <v>76</v>
      </c>
      <c r="B104" s="30"/>
      <c r="C104" s="25" t="s">
        <v>347</v>
      </c>
      <c r="D104" s="26" t="s">
        <v>348</v>
      </c>
      <c r="E104" s="26" t="s">
        <v>349</v>
      </c>
      <c r="F104" s="31" t="s">
        <v>343</v>
      </c>
      <c r="G104" s="31">
        <v>20240617</v>
      </c>
      <c r="H104" s="27" t="s">
        <v>26</v>
      </c>
      <c r="I104" s="46"/>
      <c r="J104" s="43">
        <v>45611</v>
      </c>
      <c r="K104" s="43">
        <f t="shared" si="30"/>
        <v>45975</v>
      </c>
      <c r="L104" s="49">
        <v>45611</v>
      </c>
      <c r="M104" s="43">
        <v>45730</v>
      </c>
      <c r="N104" s="44">
        <v>4</v>
      </c>
      <c r="O104" s="41">
        <f>Q104-P104</f>
        <v>4716</v>
      </c>
      <c r="P104" s="44">
        <v>240</v>
      </c>
      <c r="Q104" s="44">
        <v>4956</v>
      </c>
      <c r="R104" s="56" t="str">
        <f t="shared" si="31"/>
        <v>本季度末补贴</v>
      </c>
      <c r="S104" s="57" t="str">
        <f t="shared" si="32"/>
        <v/>
      </c>
      <c r="T104" s="58" t="str">
        <f ca="1" t="shared" si="33"/>
        <v>到期</v>
      </c>
      <c r="U104" s="57"/>
      <c r="V104" s="1"/>
      <c r="W104" s="1"/>
      <c r="X104" s="1"/>
      <c r="Y104" s="1"/>
      <c r="Z104" s="1"/>
      <c r="AA104" s="1"/>
      <c r="AB104" s="1"/>
      <c r="AC104" s="1"/>
    </row>
    <row r="105" customFormat="1" ht="43" customHeight="1" outlineLevel="2" spans="1:29">
      <c r="A105" s="23">
        <f>IF(G105&lt;&gt;"",SUBTOTAL(3,$G$4:G105),"")</f>
        <v>77</v>
      </c>
      <c r="B105" s="30"/>
      <c r="C105" s="25" t="s">
        <v>350</v>
      </c>
      <c r="D105" s="26" t="s">
        <v>351</v>
      </c>
      <c r="E105" s="26" t="s">
        <v>352</v>
      </c>
      <c r="F105" s="31" t="s">
        <v>167</v>
      </c>
      <c r="G105" s="31">
        <v>20240701</v>
      </c>
      <c r="H105" s="27" t="s">
        <v>26</v>
      </c>
      <c r="I105" s="46"/>
      <c r="J105" s="43">
        <v>45611</v>
      </c>
      <c r="K105" s="43">
        <f t="shared" si="30"/>
        <v>45975</v>
      </c>
      <c r="L105" s="49">
        <v>45611</v>
      </c>
      <c r="M105" s="43">
        <v>45730</v>
      </c>
      <c r="N105" s="44">
        <v>4</v>
      </c>
      <c r="O105" s="41">
        <f>Q105-P105</f>
        <v>4716</v>
      </c>
      <c r="P105" s="44">
        <v>240</v>
      </c>
      <c r="Q105" s="44">
        <v>4956</v>
      </c>
      <c r="R105" s="56" t="str">
        <f t="shared" si="31"/>
        <v>本季度末补贴</v>
      </c>
      <c r="S105" s="57" t="str">
        <f t="shared" si="32"/>
        <v/>
      </c>
      <c r="T105" s="58" t="str">
        <f ca="1" t="shared" si="33"/>
        <v>到期</v>
      </c>
      <c r="U105" s="57"/>
      <c r="V105" s="1"/>
      <c r="W105" s="1"/>
      <c r="X105" s="1"/>
      <c r="Y105" s="1"/>
      <c r="Z105" s="1"/>
      <c r="AA105" s="1"/>
      <c r="AB105" s="1"/>
      <c r="AC105" s="1"/>
    </row>
    <row r="106" customFormat="1" ht="43" customHeight="1" outlineLevel="2" spans="1:29">
      <c r="A106" s="23">
        <f>IF(G106&lt;&gt;"",SUBTOTAL(3,$G$4:G106),"")</f>
        <v>78</v>
      </c>
      <c r="B106" s="30"/>
      <c r="C106" s="25" t="s">
        <v>353</v>
      </c>
      <c r="D106" s="26" t="s">
        <v>354</v>
      </c>
      <c r="E106" s="26" t="s">
        <v>355</v>
      </c>
      <c r="F106" s="31" t="s">
        <v>343</v>
      </c>
      <c r="G106" s="31">
        <v>20230616</v>
      </c>
      <c r="H106" s="27" t="s">
        <v>26</v>
      </c>
      <c r="I106" s="46"/>
      <c r="J106" s="43">
        <v>45611</v>
      </c>
      <c r="K106" s="43">
        <f t="shared" si="30"/>
        <v>45975</v>
      </c>
      <c r="L106" s="49">
        <v>45611</v>
      </c>
      <c r="M106" s="43">
        <v>45730</v>
      </c>
      <c r="N106" s="44">
        <v>4</v>
      </c>
      <c r="O106" s="41">
        <f>Q106-P106</f>
        <v>4716</v>
      </c>
      <c r="P106" s="44">
        <v>240</v>
      </c>
      <c r="Q106" s="44">
        <v>4956</v>
      </c>
      <c r="R106" s="56" t="str">
        <f t="shared" si="31"/>
        <v>本季度末补贴</v>
      </c>
      <c r="S106" s="57" t="str">
        <f t="shared" si="32"/>
        <v/>
      </c>
      <c r="T106" s="58" t="str">
        <f ca="1" t="shared" si="33"/>
        <v>到期</v>
      </c>
      <c r="U106" s="57"/>
      <c r="V106" s="1"/>
      <c r="W106" s="1"/>
      <c r="X106" s="1"/>
      <c r="Y106" s="1"/>
      <c r="Z106" s="1"/>
      <c r="AA106" s="1"/>
      <c r="AB106" s="1"/>
      <c r="AC106" s="1"/>
    </row>
    <row r="107" customFormat="1" ht="43" customHeight="1" outlineLevel="2" spans="1:29">
      <c r="A107" s="23">
        <f>IF(G107&lt;&gt;"",SUBTOTAL(3,$G$4:G107),"")</f>
        <v>79</v>
      </c>
      <c r="B107" s="30"/>
      <c r="C107" s="25" t="s">
        <v>356</v>
      </c>
      <c r="D107" s="26" t="s">
        <v>357</v>
      </c>
      <c r="E107" s="26" t="s">
        <v>358</v>
      </c>
      <c r="F107" s="31" t="s">
        <v>359</v>
      </c>
      <c r="G107" s="31">
        <v>20240701</v>
      </c>
      <c r="H107" s="27" t="s">
        <v>26</v>
      </c>
      <c r="I107" s="46"/>
      <c r="J107" s="43">
        <v>45611</v>
      </c>
      <c r="K107" s="43">
        <f t="shared" si="30"/>
        <v>45975</v>
      </c>
      <c r="L107" s="49">
        <v>45611</v>
      </c>
      <c r="M107" s="43">
        <v>45730</v>
      </c>
      <c r="N107" s="44">
        <v>4</v>
      </c>
      <c r="O107" s="41">
        <f>Q107-P107</f>
        <v>4716</v>
      </c>
      <c r="P107" s="44">
        <v>240</v>
      </c>
      <c r="Q107" s="44">
        <v>4956</v>
      </c>
      <c r="R107" s="56" t="str">
        <f t="shared" si="31"/>
        <v>本季度末补贴</v>
      </c>
      <c r="S107" s="57" t="str">
        <f t="shared" si="32"/>
        <v/>
      </c>
      <c r="T107" s="58" t="str">
        <f ca="1" t="shared" si="33"/>
        <v>到期</v>
      </c>
      <c r="U107" s="57"/>
      <c r="V107" s="1"/>
      <c r="W107" s="1"/>
      <c r="X107" s="1"/>
      <c r="Y107" s="1"/>
      <c r="Z107" s="1"/>
      <c r="AA107" s="1"/>
      <c r="AB107" s="1"/>
      <c r="AC107" s="1"/>
    </row>
    <row r="108" customFormat="1" ht="43" customHeight="1" outlineLevel="2" spans="1:29">
      <c r="A108" s="23">
        <f>IF(G108&lt;&gt;"",SUBTOTAL(3,$G$4:G108),"")</f>
        <v>80</v>
      </c>
      <c r="B108" s="30"/>
      <c r="C108" s="25" t="s">
        <v>360</v>
      </c>
      <c r="D108" s="26" t="s">
        <v>361</v>
      </c>
      <c r="E108" s="26" t="s">
        <v>362</v>
      </c>
      <c r="F108" s="31" t="s">
        <v>47</v>
      </c>
      <c r="G108" s="31">
        <v>20240701</v>
      </c>
      <c r="H108" s="27" t="s">
        <v>26</v>
      </c>
      <c r="I108" s="46"/>
      <c r="J108" s="43">
        <v>45611</v>
      </c>
      <c r="K108" s="43">
        <f t="shared" si="30"/>
        <v>45975</v>
      </c>
      <c r="L108" s="49">
        <v>45611</v>
      </c>
      <c r="M108" s="43">
        <v>45677</v>
      </c>
      <c r="N108" s="44">
        <v>3</v>
      </c>
      <c r="O108" s="41">
        <f>Q108-P108</f>
        <v>3486</v>
      </c>
      <c r="P108" s="44">
        <v>240</v>
      </c>
      <c r="Q108" s="44">
        <v>3726</v>
      </c>
      <c r="R108" s="56" t="str">
        <f t="shared" si="31"/>
        <v>本季度末补贴</v>
      </c>
      <c r="S108" s="57" t="str">
        <f t="shared" si="32"/>
        <v/>
      </c>
      <c r="T108" s="58" t="str">
        <f ca="1" t="shared" si="33"/>
        <v>到期</v>
      </c>
      <c r="U108" s="57" t="s">
        <v>228</v>
      </c>
      <c r="V108" s="1"/>
      <c r="W108" s="1"/>
      <c r="X108" s="1"/>
      <c r="Y108" s="1"/>
      <c r="Z108" s="1"/>
      <c r="AA108" s="1"/>
      <c r="AB108" s="1"/>
      <c r="AC108" s="1"/>
    </row>
    <row r="109" customFormat="1" ht="43" customHeight="1" outlineLevel="2" spans="1:29">
      <c r="A109" s="23">
        <f>IF(G109&lt;&gt;"",SUBTOTAL(3,$G$4:G109),"")</f>
        <v>81</v>
      </c>
      <c r="B109" s="30"/>
      <c r="C109" s="25" t="s">
        <v>363</v>
      </c>
      <c r="D109" s="26" t="s">
        <v>364</v>
      </c>
      <c r="E109" s="26" t="s">
        <v>365</v>
      </c>
      <c r="F109" s="31" t="s">
        <v>167</v>
      </c>
      <c r="G109" s="31">
        <v>20240701</v>
      </c>
      <c r="H109" s="27" t="s">
        <v>26</v>
      </c>
      <c r="I109" s="46"/>
      <c r="J109" s="43">
        <v>45611</v>
      </c>
      <c r="K109" s="43">
        <f t="shared" si="30"/>
        <v>45975</v>
      </c>
      <c r="L109" s="49">
        <v>45611</v>
      </c>
      <c r="M109" s="43">
        <v>45678</v>
      </c>
      <c r="N109" s="44">
        <v>3</v>
      </c>
      <c r="O109" s="41">
        <f>Q109-P109</f>
        <v>3486</v>
      </c>
      <c r="P109" s="44">
        <v>240</v>
      </c>
      <c r="Q109" s="44">
        <v>3726</v>
      </c>
      <c r="R109" s="56" t="str">
        <f t="shared" si="31"/>
        <v>本季度末补贴</v>
      </c>
      <c r="S109" s="57" t="str">
        <f t="shared" si="32"/>
        <v/>
      </c>
      <c r="T109" s="58" t="str">
        <f ca="1" t="shared" si="33"/>
        <v>到期</v>
      </c>
      <c r="U109" s="57" t="s">
        <v>228</v>
      </c>
      <c r="V109" s="1"/>
      <c r="W109" s="1"/>
      <c r="X109" s="1"/>
      <c r="Y109" s="1"/>
      <c r="Z109" s="1"/>
      <c r="AA109" s="1"/>
      <c r="AB109" s="1"/>
      <c r="AC109" s="1"/>
    </row>
    <row r="110" ht="43" customHeight="1" outlineLevel="1" spans="1:29">
      <c r="A110" s="23"/>
      <c r="B110" s="30"/>
      <c r="C110" s="25"/>
      <c r="D110" s="26"/>
      <c r="E110" s="26"/>
      <c r="F110" s="31"/>
      <c r="G110" s="31"/>
      <c r="H110" s="27"/>
      <c r="I110" s="47" t="s">
        <v>366</v>
      </c>
      <c r="J110" s="43"/>
      <c r="K110" s="43"/>
      <c r="L110" s="49"/>
      <c r="M110" s="43"/>
      <c r="N110" s="44">
        <f>SUBTOTAL(9,N97:N109)</f>
        <v>49</v>
      </c>
      <c r="O110" s="41">
        <f>Q110-P110</f>
        <v>53928</v>
      </c>
      <c r="P110" s="44">
        <f>SUBTOTAL(9,P97:P109)</f>
        <v>3120</v>
      </c>
      <c r="Q110" s="44">
        <v>57048</v>
      </c>
      <c r="R110" s="56"/>
      <c r="S110" s="57"/>
      <c r="T110" s="58"/>
      <c r="U110" s="57">
        <f>SUBTOTAL(9,U97:U109)</f>
        <v>0</v>
      </c>
      <c r="V110" s="1"/>
      <c r="W110" s="1"/>
      <c r="X110" s="1"/>
      <c r="Y110" s="1"/>
      <c r="Z110" s="1"/>
      <c r="AA110" s="1"/>
      <c r="AB110" s="1"/>
      <c r="AC110" s="1"/>
    </row>
    <row r="111" customFormat="1" ht="43" customHeight="1" outlineLevel="2" spans="1:29">
      <c r="A111" s="23">
        <f>IF(G111&lt;&gt;"",SUBTOTAL(3,$G$4:G111),"")</f>
        <v>82</v>
      </c>
      <c r="B111" s="61">
        <f>MAX($B$3:B109)+1</f>
        <v>27</v>
      </c>
      <c r="C111" s="62" t="s">
        <v>367</v>
      </c>
      <c r="D111" s="63" t="s">
        <v>368</v>
      </c>
      <c r="E111" s="63" t="s">
        <v>369</v>
      </c>
      <c r="F111" s="64" t="s">
        <v>31</v>
      </c>
      <c r="G111" s="64">
        <v>20240701</v>
      </c>
      <c r="H111" s="65" t="s">
        <v>26</v>
      </c>
      <c r="I111" s="71" t="s">
        <v>370</v>
      </c>
      <c r="J111" s="72">
        <v>45643</v>
      </c>
      <c r="K111" s="72">
        <f>IF(J111&lt;&gt;"",EDATE(J111,12)-1,"")</f>
        <v>46007</v>
      </c>
      <c r="L111" s="72">
        <v>45643</v>
      </c>
      <c r="M111" s="72">
        <v>45732</v>
      </c>
      <c r="N111" s="73">
        <v>3</v>
      </c>
      <c r="O111" s="41">
        <f>Q111-P111</f>
        <v>3690</v>
      </c>
      <c r="P111" s="73">
        <v>240</v>
      </c>
      <c r="Q111" s="73">
        <v>3930</v>
      </c>
      <c r="R111" s="77" t="str">
        <f>IF((DATEDIF(J111,L111,"M")+1)&gt;=3,"本季度补贴",IF((DATEDIF(J111,M111,"M")+1)&gt;=3,"本季度末补贴","下季度补发"))</f>
        <v>本季度末补贴</v>
      </c>
      <c r="S111" s="78" t="str">
        <f>IF(IF(M111="","",DATEDIF(M111,K111,"M"))=0,"到期","")</f>
        <v/>
      </c>
      <c r="T111" s="79" t="str">
        <f ca="1">IF(IF(L111="","",DATEDIF(M111,TODAY(),"M"))&gt;=0,"到期","")</f>
        <v>到期</v>
      </c>
      <c r="U111" s="78"/>
      <c r="V111" s="1"/>
      <c r="W111" s="1"/>
      <c r="X111" s="1"/>
      <c r="Y111" s="1"/>
      <c r="Z111" s="1"/>
      <c r="AA111" s="1"/>
      <c r="AB111" s="1"/>
      <c r="AC111" s="1"/>
    </row>
    <row r="112" ht="43" customHeight="1" outlineLevel="1" spans="1:29">
      <c r="A112" s="23"/>
      <c r="B112" s="61"/>
      <c r="C112" s="62"/>
      <c r="D112" s="63"/>
      <c r="E112" s="63"/>
      <c r="F112" s="64"/>
      <c r="G112" s="64"/>
      <c r="H112" s="65"/>
      <c r="I112" s="74" t="s">
        <v>371</v>
      </c>
      <c r="J112" s="72"/>
      <c r="K112" s="72"/>
      <c r="L112" s="72"/>
      <c r="M112" s="72"/>
      <c r="N112" s="73">
        <f>SUBTOTAL(9,N111)</f>
        <v>3</v>
      </c>
      <c r="O112" s="41">
        <f>Q112-P112</f>
        <v>3690</v>
      </c>
      <c r="P112" s="73">
        <f>SUBTOTAL(9,P111)</f>
        <v>240</v>
      </c>
      <c r="Q112" s="73">
        <v>3930</v>
      </c>
      <c r="R112" s="77"/>
      <c r="S112" s="78"/>
      <c r="T112" s="79"/>
      <c r="U112" s="78">
        <f>SUBTOTAL(9,U111)</f>
        <v>0</v>
      </c>
      <c r="V112" s="1"/>
      <c r="W112" s="1"/>
      <c r="X112" s="1"/>
      <c r="Y112" s="1"/>
      <c r="Z112" s="1"/>
      <c r="AA112" s="1"/>
      <c r="AB112" s="1"/>
      <c r="AC112" s="1"/>
    </row>
    <row r="113" ht="43" customHeight="1" spans="1:29">
      <c r="A113" s="23"/>
      <c r="B113" s="61"/>
      <c r="C113" s="62"/>
      <c r="D113" s="63"/>
      <c r="E113" s="63"/>
      <c r="F113" s="64"/>
      <c r="G113" s="64"/>
      <c r="H113" s="65"/>
      <c r="I113" s="74" t="s">
        <v>372</v>
      </c>
      <c r="J113" s="72"/>
      <c r="K113" s="72"/>
      <c r="L113" s="72"/>
      <c r="M113" s="72"/>
      <c r="N113" s="73">
        <f>SUBTOTAL(9,N3:N111)</f>
        <v>252</v>
      </c>
      <c r="O113" s="75">
        <f>SUBTOTAL(9,O3:O111)</f>
        <v>599250</v>
      </c>
      <c r="P113" s="73">
        <f>SUBTOTAL(9,P3:P111)</f>
        <v>5280</v>
      </c>
      <c r="Q113" s="73">
        <v>306750</v>
      </c>
      <c r="R113" s="77"/>
      <c r="S113" s="78"/>
      <c r="T113" s="79"/>
      <c r="U113" s="78">
        <f>SUBTOTAL(9,U3:U111)</f>
        <v>0</v>
      </c>
      <c r="V113" s="1"/>
      <c r="W113" s="1"/>
      <c r="X113" s="1"/>
      <c r="Y113" s="1"/>
      <c r="Z113" s="1"/>
      <c r="AA113" s="1"/>
      <c r="AB113" s="1"/>
      <c r="AC113" s="1"/>
    </row>
    <row r="114" ht="85" customHeight="1" spans="1:21">
      <c r="A114" s="66" t="s">
        <v>373</v>
      </c>
      <c r="B114" s="67"/>
      <c r="C114" s="67"/>
      <c r="D114" s="67"/>
      <c r="E114" s="67"/>
      <c r="F114" s="67"/>
      <c r="G114" s="67"/>
      <c r="H114" s="67"/>
      <c r="I114" s="76"/>
      <c r="J114" s="67"/>
      <c r="K114" s="67"/>
      <c r="L114" s="67"/>
      <c r="M114" s="67"/>
      <c r="N114" s="67"/>
      <c r="O114" s="67"/>
      <c r="P114" s="67"/>
      <c r="Q114" s="67"/>
      <c r="R114" s="67"/>
      <c r="S114" s="80"/>
      <c r="T114" s="81"/>
      <c r="U114" s="82"/>
    </row>
    <row r="115" spans="18:21">
      <c r="R115"/>
      <c r="S115"/>
      <c r="T115"/>
      <c r="U115"/>
    </row>
    <row r="116" spans="18:21">
      <c r="R116"/>
      <c r="S116"/>
      <c r="T116"/>
      <c r="U116"/>
    </row>
    <row r="117" spans="18:21">
      <c r="R117"/>
      <c r="S117"/>
      <c r="T117"/>
      <c r="U117"/>
    </row>
    <row r="118" spans="18:21">
      <c r="R118"/>
      <c r="S118"/>
      <c r="T118"/>
      <c r="U118"/>
    </row>
    <row r="119" spans="18:21">
      <c r="R119"/>
      <c r="S119"/>
      <c r="T119"/>
      <c r="U119"/>
    </row>
    <row r="120" spans="18:21">
      <c r="R120"/>
      <c r="S120"/>
      <c r="T120"/>
      <c r="U120"/>
    </row>
    <row r="121" spans="18:21">
      <c r="R121"/>
      <c r="S121"/>
      <c r="T121"/>
      <c r="U121"/>
    </row>
    <row r="122" spans="18:21">
      <c r="R122"/>
      <c r="S122"/>
      <c r="T122"/>
      <c r="U122"/>
    </row>
    <row r="123" spans="18:21">
      <c r="R123"/>
      <c r="S123"/>
      <c r="T123"/>
      <c r="U123"/>
    </row>
    <row r="124" spans="18:21">
      <c r="R124"/>
      <c r="S124"/>
      <c r="T124"/>
      <c r="U124"/>
    </row>
    <row r="125" spans="18:21">
      <c r="R125"/>
      <c r="S125"/>
      <c r="T125"/>
      <c r="U125"/>
    </row>
    <row r="126" spans="18:21">
      <c r="R126"/>
      <c r="S126"/>
      <c r="T126"/>
      <c r="U126"/>
    </row>
    <row r="127" spans="18:21">
      <c r="R127"/>
      <c r="S127"/>
      <c r="T127"/>
      <c r="U127"/>
    </row>
  </sheetData>
  <mergeCells count="49">
    <mergeCell ref="A1:S1"/>
    <mergeCell ref="J2:K2"/>
    <mergeCell ref="L2:M2"/>
    <mergeCell ref="A114:S114"/>
    <mergeCell ref="A2:A3"/>
    <mergeCell ref="B2:B3"/>
    <mergeCell ref="B4:B10"/>
    <mergeCell ref="B14:B27"/>
    <mergeCell ref="B31:B33"/>
    <mergeCell ref="B39:B42"/>
    <mergeCell ref="B46:B48"/>
    <mergeCell ref="B50:B58"/>
    <mergeCell ref="B64:B66"/>
    <mergeCell ref="B68:B69"/>
    <mergeCell ref="B71:B72"/>
    <mergeCell ref="B76:B77"/>
    <mergeCell ref="B79:B81"/>
    <mergeCell ref="B83:B84"/>
    <mergeCell ref="B92:B93"/>
    <mergeCell ref="B97:B109"/>
    <mergeCell ref="C2:C3"/>
    <mergeCell ref="D2:D3"/>
    <mergeCell ref="E2:E3"/>
    <mergeCell ref="F2:F3"/>
    <mergeCell ref="G2:G3"/>
    <mergeCell ref="H2:H3"/>
    <mergeCell ref="I2:I3"/>
    <mergeCell ref="I4:I10"/>
    <mergeCell ref="I14:I27"/>
    <mergeCell ref="I31:I33"/>
    <mergeCell ref="I39:I42"/>
    <mergeCell ref="I46:I48"/>
    <mergeCell ref="I50:I58"/>
    <mergeCell ref="I64:I66"/>
    <mergeCell ref="I68:I69"/>
    <mergeCell ref="I71:I72"/>
    <mergeCell ref="I76:I77"/>
    <mergeCell ref="I79:I81"/>
    <mergeCell ref="I83:I84"/>
    <mergeCell ref="I92:I93"/>
    <mergeCell ref="I97:I109"/>
    <mergeCell ref="N2:N3"/>
    <mergeCell ref="O2:O3"/>
    <mergeCell ref="P2:P3"/>
    <mergeCell ref="Q2:Q3"/>
    <mergeCell ref="R2:R3"/>
    <mergeCell ref="S2:S3"/>
    <mergeCell ref="T2:T3"/>
    <mergeCell ref="U2:U3"/>
  </mergeCells>
  <conditionalFormatting sqref="S9">
    <cfRule type="containsText" dxfId="0" priority="744" operator="between" text="到期">
      <formula>NOT(ISERROR(SEARCH("到期",S9)))</formula>
    </cfRule>
    <cfRule type="expression" dxfId="1" priority="745">
      <formula>IF(IF(#REF!="","",DATEDIF(#REF!,K12,"M"))=0,"到期","")</formula>
    </cfRule>
  </conditionalFormatting>
  <conditionalFormatting sqref="S26">
    <cfRule type="containsText" dxfId="0" priority="750" operator="between" text="到期">
      <formula>NOT(ISERROR(SEARCH("到期",S26)))</formula>
    </cfRule>
    <cfRule type="expression" dxfId="1" priority="751">
      <formula>IF(IF(#REF!="","",DATEDIF(#REF!,K29,"M"))=0,"到期","")</formula>
    </cfRule>
  </conditionalFormatting>
  <conditionalFormatting sqref="S32">
    <cfRule type="containsText" dxfId="0" priority="756" operator="between" text="到期">
      <formula>NOT(ISERROR(SEARCH("到期",S32)))</formula>
    </cfRule>
    <cfRule type="expression" dxfId="1" priority="757">
      <formula>IF(IF(#REF!="","",DATEDIF(#REF!,K35,"M"))=0,"到期","")</formula>
    </cfRule>
  </conditionalFormatting>
  <conditionalFormatting sqref="S33">
    <cfRule type="containsText" dxfId="0" priority="758" operator="between" text="到期">
      <formula>NOT(ISERROR(SEARCH("到期",S33)))</formula>
    </cfRule>
    <cfRule type="expression" dxfId="1" priority="759">
      <formula>IF(IF(#REF!="","",DATEDIF(#REF!,K37,"M"))=0,"到期","")</formula>
    </cfRule>
  </conditionalFormatting>
  <conditionalFormatting sqref="S34">
    <cfRule type="containsText" dxfId="0" priority="842" operator="between" text="到期">
      <formula>NOT(ISERROR(SEARCH("到期",S34)))</formula>
    </cfRule>
    <cfRule type="expression" dxfId="1" priority="843">
      <formula>IF(IF(#REF!="","",DATEDIF(#REF!,K39,"M"))=0,"到期","")</formula>
    </cfRule>
  </conditionalFormatting>
  <conditionalFormatting sqref="H39">
    <cfRule type="containsBlanks" dxfId="2" priority="201">
      <formula>LEN(TRIM(H39))=0</formula>
    </cfRule>
  </conditionalFormatting>
  <conditionalFormatting sqref="H40">
    <cfRule type="containsBlanks" dxfId="2" priority="369">
      <formula>LEN(TRIM(H40))=0</formula>
    </cfRule>
  </conditionalFormatting>
  <conditionalFormatting sqref="H41">
    <cfRule type="containsBlanks" dxfId="2" priority="92">
      <formula>LEN(TRIM(H41))=0</formula>
    </cfRule>
  </conditionalFormatting>
  <conditionalFormatting sqref="S41">
    <cfRule type="containsText" dxfId="0" priority="766" operator="between" text="到期">
      <formula>NOT(ISERROR(SEARCH("到期",S41)))</formula>
    </cfRule>
    <cfRule type="expression" dxfId="1" priority="767">
      <formula>IF(IF(#REF!="","",DATEDIF(#REF!,K44,"M"))=0,"到期","")</formula>
    </cfRule>
  </conditionalFormatting>
  <conditionalFormatting sqref="H52">
    <cfRule type="containsBlanks" dxfId="2" priority="197">
      <formula>LEN(TRIM(H52))=0</formula>
    </cfRule>
  </conditionalFormatting>
  <conditionalFormatting sqref="H53">
    <cfRule type="containsBlanks" dxfId="2" priority="196">
      <formula>LEN(TRIM(H53))=0</formula>
    </cfRule>
  </conditionalFormatting>
  <conditionalFormatting sqref="H57">
    <cfRule type="containsBlanks" dxfId="2" priority="194">
      <formula>LEN(TRIM(H57))=0</formula>
    </cfRule>
  </conditionalFormatting>
  <conditionalFormatting sqref="S57">
    <cfRule type="containsText" dxfId="0" priority="774" operator="between" text="到期">
      <formula>NOT(ISERROR(SEARCH("到期",S57)))</formula>
    </cfRule>
    <cfRule type="expression" dxfId="1" priority="775">
      <formula>IF(IF(#REF!="","",DATEDIF(#REF!,K60,"M"))=0,"到期","")</formula>
    </cfRule>
  </conditionalFormatting>
  <conditionalFormatting sqref="S58">
    <cfRule type="containsText" dxfId="0" priority="776" operator="between" text="到期">
      <formula>NOT(ISERROR(SEARCH("到期",S58)))</formula>
    </cfRule>
    <cfRule type="expression" dxfId="1" priority="777">
      <formula>IF(IF(#REF!="","",DATEDIF(#REF!,K62,"M"))=0,"到期","")</formula>
    </cfRule>
  </conditionalFormatting>
  <conditionalFormatting sqref="S59">
    <cfRule type="containsText" dxfId="0" priority="844" operator="between" text="到期">
      <formula>NOT(ISERROR(SEARCH("到期",S59)))</formula>
    </cfRule>
    <cfRule type="expression" dxfId="1" priority="845">
      <formula>IF(IF(#REF!="","",DATEDIF(#REF!,K64,"M"))=0,"到期","")</formula>
    </cfRule>
  </conditionalFormatting>
  <conditionalFormatting sqref="S64">
    <cfRule type="containsText" dxfId="0" priority="836" operator="between" text="到期">
      <formula>NOT(ISERROR(SEARCH("到期",S64)))</formula>
    </cfRule>
    <cfRule type="expression" dxfId="1" priority="837">
      <formula>IF(IF(#REF!="","",DATEDIF(#REF!,K65,"M"))=0,"到期","")</formula>
    </cfRule>
  </conditionalFormatting>
  <conditionalFormatting sqref="S65">
    <cfRule type="containsText" dxfId="0" priority="840" operator="between" text="到期">
      <formula>NOT(ISERROR(SEARCH("到期",S65)))</formula>
    </cfRule>
    <cfRule type="expression" dxfId="1" priority="841">
      <formula>IF(IF(#REF!="","",DATEDIF(#REF!,K69,"M"))=0,"到期","")</formula>
    </cfRule>
  </conditionalFormatting>
  <conditionalFormatting sqref="H68">
    <cfRule type="containsBlanks" dxfId="2" priority="188">
      <formula>LEN(TRIM(H68))=0</formula>
    </cfRule>
  </conditionalFormatting>
  <conditionalFormatting sqref="S70">
    <cfRule type="containsText" dxfId="0" priority="846" operator="between" text="到期">
      <formula>NOT(ISERROR(SEARCH("到期",S70)))</formula>
    </cfRule>
    <cfRule type="expression" dxfId="1" priority="847">
      <formula>IF(IF(#REF!="","",DATEDIF(#REF!,K74,"M"))=0,"到期","")</formula>
    </cfRule>
  </conditionalFormatting>
  <conditionalFormatting sqref="H71">
    <cfRule type="containsBlanks" dxfId="2" priority="187">
      <formula>LEN(TRIM(H71))=0</formula>
    </cfRule>
  </conditionalFormatting>
  <conditionalFormatting sqref="S71">
    <cfRule type="containsText" dxfId="0" priority="792" operator="between" text="到期">
      <formula>NOT(ISERROR(SEARCH("到期",S71)))</formula>
    </cfRule>
    <cfRule type="expression" dxfId="1" priority="793">
      <formula>IF(IF(#REF!="","",DATEDIF(#REF!,K74,"M"))=0,"到期","")</formula>
    </cfRule>
  </conditionalFormatting>
  <conditionalFormatting sqref="S74">
    <cfRule type="containsText" dxfId="0" priority="796" operator="between" text="到期">
      <formula>NOT(ISERROR(SEARCH("到期",S74)))</formula>
    </cfRule>
    <cfRule type="expression" dxfId="1" priority="797">
      <formula>IF(IF(#REF!="","",DATEDIF(#REF!,K77,"M"))=0,"到期","")</formula>
    </cfRule>
  </conditionalFormatting>
  <conditionalFormatting sqref="S75">
    <cfRule type="containsText" dxfId="0" priority="848" operator="between" text="到期">
      <formula>NOT(ISERROR(SEARCH("到期",S75)))</formula>
    </cfRule>
    <cfRule type="expression" dxfId="1" priority="849">
      <formula>IF(IF(#REF!="","",DATEDIF(#REF!,K79,"M"))=0,"到期","")</formula>
    </cfRule>
  </conditionalFormatting>
  <conditionalFormatting sqref="S82">
    <cfRule type="containsText" dxfId="0" priority="850" operator="between" text="到期">
      <formula>NOT(ISERROR(SEARCH("到期",S82)))</formula>
    </cfRule>
    <cfRule type="expression" dxfId="1" priority="851">
      <formula>IF(IF(#REF!="","",DATEDIF(#REF!,K86,"M"))=0,"到期","")</formula>
    </cfRule>
  </conditionalFormatting>
  <conditionalFormatting sqref="S83">
    <cfRule type="containsText" dxfId="0" priority="806" operator="between" text="到期">
      <formula>NOT(ISERROR(SEARCH("到期",S83)))</formula>
    </cfRule>
    <cfRule type="expression" dxfId="1" priority="807">
      <formula>IF(IF(#REF!="","",DATEDIF(#REF!,K86,"M"))=0,"到期","")</formula>
    </cfRule>
  </conditionalFormatting>
  <conditionalFormatting sqref="S84">
    <cfRule type="containsText" dxfId="0" priority="808" operator="between" text="到期">
      <formula>NOT(ISERROR(SEARCH("到期",S84)))</formula>
    </cfRule>
    <cfRule type="expression" dxfId="1" priority="809">
      <formula>IF(IF(#REF!="","",DATEDIF(#REF!,K88,"M"))=0,"到期","")</formula>
    </cfRule>
  </conditionalFormatting>
  <conditionalFormatting sqref="S85">
    <cfRule type="containsText" dxfId="0" priority="852" operator="between" text="到期">
      <formula>NOT(ISERROR(SEARCH("到期",S85)))</formula>
    </cfRule>
    <cfRule type="expression" dxfId="1" priority="853">
      <formula>IF(IF(#REF!="","",DATEDIF(#REF!,K90,"M"))=0,"到期","")</formula>
    </cfRule>
  </conditionalFormatting>
  <conditionalFormatting sqref="S86">
    <cfRule type="containsText" dxfId="0" priority="810" operator="between" text="到期">
      <formula>NOT(ISERROR(SEARCH("到期",S86)))</formula>
    </cfRule>
    <cfRule type="expression" dxfId="1" priority="811">
      <formula>IF(IF(#REF!="","",DATEDIF(#REF!,K90,"M"))=0,"到期","")</formula>
    </cfRule>
  </conditionalFormatting>
  <conditionalFormatting sqref="S87">
    <cfRule type="containsText" dxfId="0" priority="854" operator="between" text="到期">
      <formula>NOT(ISERROR(SEARCH("到期",S87)))</formula>
    </cfRule>
    <cfRule type="expression" dxfId="1" priority="855">
      <formula>IF(IF(#REF!="","",DATEDIF(#REF!,K92,"M"))=0,"到期","")</formula>
    </cfRule>
  </conditionalFormatting>
  <conditionalFormatting sqref="S90">
    <cfRule type="containsText" dxfId="0" priority="818" operator="between" text="到期">
      <formula>NOT(ISERROR(SEARCH("到期",S90)))</formula>
    </cfRule>
    <cfRule type="expression" dxfId="1" priority="819">
      <formula>IF(IF(#REF!="","",DATEDIF(#REF!,K93,"M"))=0,"到期","")</formula>
    </cfRule>
  </conditionalFormatting>
  <conditionalFormatting sqref="S91">
    <cfRule type="containsText" dxfId="0" priority="856" operator="between" text="到期">
      <formula>NOT(ISERROR(SEARCH("到期",S91)))</formula>
    </cfRule>
    <cfRule type="expression" dxfId="1" priority="857">
      <formula>IF(IF(#REF!="","",DATEDIF(#REF!,K95,"M"))=0,"到期","")</formula>
    </cfRule>
  </conditionalFormatting>
  <conditionalFormatting sqref="S92">
    <cfRule type="containsText" dxfId="0" priority="822" operator="between" text="到期">
      <formula>NOT(ISERROR(SEARCH("到期",S92)))</formula>
    </cfRule>
    <cfRule type="expression" dxfId="1" priority="823">
      <formula>IF(IF(#REF!="","",DATEDIF(#REF!,K95,"M"))=0,"到期","")</formula>
    </cfRule>
  </conditionalFormatting>
  <conditionalFormatting sqref="S108">
    <cfRule type="containsText" dxfId="0" priority="828" operator="between" text="到期">
      <formula>NOT(ISERROR(SEARCH("到期",S108)))</formula>
    </cfRule>
    <cfRule type="expression" dxfId="1" priority="829">
      <formula>IF(IF(#REF!="","",DATEDIF(#REF!,K111,"M"))=0,"到期","")</formula>
    </cfRule>
  </conditionalFormatting>
  <conditionalFormatting sqref="H14:H16">
    <cfRule type="containsBlanks" dxfId="2" priority="212">
      <formula>LEN(TRIM(H14))=0</formula>
    </cfRule>
  </conditionalFormatting>
  <conditionalFormatting sqref="H18:H22">
    <cfRule type="containsBlanks" dxfId="2" priority="91">
      <formula>LEN(TRIM(H18))=0</formula>
    </cfRule>
  </conditionalFormatting>
  <conditionalFormatting sqref="H24:H28">
    <cfRule type="containsBlanks" dxfId="2" priority="90">
      <formula>LEN(TRIM(H24))=0</formula>
    </cfRule>
  </conditionalFormatting>
  <conditionalFormatting sqref="H29:H30">
    <cfRule type="containsBlanks" dxfId="2" priority="208">
      <formula>LEN(TRIM(H29))=0</formula>
    </cfRule>
  </conditionalFormatting>
  <conditionalFormatting sqref="H31:H34">
    <cfRule type="containsBlanks" dxfId="2" priority="207">
      <formula>LEN(TRIM(H31))=0</formula>
    </cfRule>
  </conditionalFormatting>
  <conditionalFormatting sqref="H37:H38">
    <cfRule type="containsBlanks" dxfId="2" priority="202">
      <formula>LEN(TRIM(H37))=0</formula>
    </cfRule>
  </conditionalFormatting>
  <conditionalFormatting sqref="H44:H45">
    <cfRule type="containsBlanks" dxfId="2" priority="200">
      <formula>LEN(TRIM(H44))=0</formula>
    </cfRule>
  </conditionalFormatting>
  <conditionalFormatting sqref="H46:H47">
    <cfRule type="containsBlanks" dxfId="2" priority="199">
      <formula>LEN(TRIM(H46))=0</formula>
    </cfRule>
  </conditionalFormatting>
  <conditionalFormatting sqref="H48:H49">
    <cfRule type="containsBlanks" dxfId="2" priority="93">
      <formula>LEN(TRIM(H48))=0</formula>
    </cfRule>
  </conditionalFormatting>
  <conditionalFormatting sqref="H50:H51">
    <cfRule type="containsBlanks" dxfId="2" priority="198">
      <formula>LEN(TRIM(H50))=0</formula>
    </cfRule>
  </conditionalFormatting>
  <conditionalFormatting sqref="H54:H56">
    <cfRule type="containsBlanks" dxfId="2" priority="195">
      <formula>LEN(TRIM(H54))=0</formula>
    </cfRule>
  </conditionalFormatting>
  <conditionalFormatting sqref="H58:H59">
    <cfRule type="containsBlanks" dxfId="2" priority="193">
      <formula>LEN(TRIM(H58))=0</formula>
    </cfRule>
  </conditionalFormatting>
  <conditionalFormatting sqref="H60:H61">
    <cfRule type="containsBlanks" dxfId="2" priority="192">
      <formula>LEN(TRIM(H60))=0</formula>
    </cfRule>
  </conditionalFormatting>
  <conditionalFormatting sqref="H62:H63">
    <cfRule type="containsBlanks" dxfId="2" priority="191">
      <formula>LEN(TRIM(H62))=0</formula>
    </cfRule>
  </conditionalFormatting>
  <conditionalFormatting sqref="H64:H67">
    <cfRule type="containsBlanks" dxfId="2" priority="189">
      <formula>LEN(TRIM(H64))=0</formula>
    </cfRule>
  </conditionalFormatting>
  <conditionalFormatting sqref="H69:H70">
    <cfRule type="containsBlanks" dxfId="2" priority="137">
      <formula>LEN(TRIM(H69))=0</formula>
    </cfRule>
  </conditionalFormatting>
  <conditionalFormatting sqref="H72:H73">
    <cfRule type="containsBlanks" dxfId="2" priority="186">
      <formula>LEN(TRIM(H72))=0</formula>
    </cfRule>
  </conditionalFormatting>
  <conditionalFormatting sqref="J35:J36">
    <cfRule type="containsBlanks" dxfId="2" priority="107">
      <formula>LEN(TRIM(J35))=0</formula>
    </cfRule>
  </conditionalFormatting>
  <conditionalFormatting sqref="J41:J43">
    <cfRule type="containsBlanks" dxfId="2" priority="145">
      <formula>LEN(TRIM(J41))=0</formula>
    </cfRule>
  </conditionalFormatting>
  <conditionalFormatting sqref="P4:P113">
    <cfRule type="containsBlanks" dxfId="3" priority="467">
      <formula>LEN(TRIM(P4))=0</formula>
    </cfRule>
  </conditionalFormatting>
  <conditionalFormatting sqref="S10:S11">
    <cfRule type="containsText" dxfId="0" priority="746" operator="between" text="到期">
      <formula>NOT(ISERROR(SEARCH("到期",S10)))</formula>
    </cfRule>
    <cfRule type="expression" dxfId="1" priority="747">
      <formula>IF(IF(#REF!="","",DATEDIF(#REF!,K14,"M"))=0,"到期","")</formula>
    </cfRule>
  </conditionalFormatting>
  <conditionalFormatting sqref="S12:S13">
    <cfRule type="containsText" dxfId="0" priority="748" operator="between" text="到期">
      <formula>NOT(ISERROR(SEARCH("到期",S12)))</formula>
    </cfRule>
    <cfRule type="expression" dxfId="1" priority="749">
      <formula>IF(IF(#REF!="","",DATEDIF(#REF!,K15,"M"))=0,"到期","")</formula>
    </cfRule>
  </conditionalFormatting>
  <conditionalFormatting sqref="S27:S28">
    <cfRule type="containsText" dxfId="0" priority="752" operator="between" text="到期">
      <formula>NOT(ISERROR(SEARCH("到期",S27)))</formula>
    </cfRule>
    <cfRule type="expression" dxfId="1" priority="753">
      <formula>IF(IF(#REF!="","",DATEDIF(#REF!,K31,"M"))=0,"到期","")</formula>
    </cfRule>
  </conditionalFormatting>
  <conditionalFormatting sqref="S29:S30">
    <cfRule type="containsText" dxfId="0" priority="754" operator="between" text="到期">
      <formula>NOT(ISERROR(SEARCH("到期",S29)))</formula>
    </cfRule>
    <cfRule type="expression" dxfId="1" priority="755">
      <formula>IF(IF(#REF!="","",DATEDIF(#REF!,K32,"M"))=0,"到期","")</formula>
    </cfRule>
  </conditionalFormatting>
  <conditionalFormatting sqref="S35:S36">
    <cfRule type="containsText" dxfId="0" priority="760" operator="between" text="到期">
      <formula>NOT(ISERROR(SEARCH("到期",S35)))</formula>
    </cfRule>
    <cfRule type="expression" dxfId="1" priority="761">
      <formula>IF(IF(#REF!="","",DATEDIF(#REF!,K39,"M"))=0,"到期","")</formula>
    </cfRule>
  </conditionalFormatting>
  <conditionalFormatting sqref="S37:S38">
    <cfRule type="containsText" dxfId="0" priority="764" operator="between" text="到期">
      <formula>NOT(ISERROR(SEARCH("到期",S37)))</formula>
    </cfRule>
    <cfRule type="expression" dxfId="1" priority="765">
      <formula>IF(IF(#REF!="","",DATEDIF(#REF!,K40,"M"))=0,"到期","")</formula>
    </cfRule>
  </conditionalFormatting>
  <conditionalFormatting sqref="S42:S43">
    <cfRule type="containsText" dxfId="0" priority="768" operator="between" text="到期">
      <formula>NOT(ISERROR(SEARCH("到期",S42)))</formula>
    </cfRule>
    <cfRule type="expression" dxfId="1" priority="769">
      <formula>IF(IF(#REF!="","",DATEDIF(#REF!,K46,"M"))=0,"到期","")</formula>
    </cfRule>
  </conditionalFormatting>
  <conditionalFormatting sqref="S44:S45">
    <cfRule type="containsText" dxfId="0" priority="770" operator="between" text="到期">
      <formula>NOT(ISERROR(SEARCH("到期",S44)))</formula>
    </cfRule>
    <cfRule type="expression" dxfId="1" priority="771">
      <formula>IF(IF(#REF!="","",DATEDIF(#REF!,K47,"M"))=0,"到期","")</formula>
    </cfRule>
  </conditionalFormatting>
  <conditionalFormatting sqref="S47:S49">
    <cfRule type="containsText" dxfId="0" priority="772" operator="between" text="到期">
      <formula>NOT(ISERROR(SEARCH("到期",S47)))</formula>
    </cfRule>
    <cfRule type="expression" dxfId="1" priority="773">
      <formula>IF(IF(#REF!="","",DATEDIF(#REF!,K50,"M"))=0,"到期","")</formula>
    </cfRule>
  </conditionalFormatting>
  <conditionalFormatting sqref="S60:S61">
    <cfRule type="containsText" dxfId="0" priority="778" operator="between" text="到期">
      <formula>NOT(ISERROR(SEARCH("到期",S60)))</formula>
    </cfRule>
    <cfRule type="expression" dxfId="1" priority="779">
      <formula>IF(IF(#REF!="","",DATEDIF(#REF!,#REF!,"M"))=0,"到期","")</formula>
    </cfRule>
  </conditionalFormatting>
  <conditionalFormatting sqref="S62:S63">
    <cfRule type="containsText" dxfId="0" priority="782" operator="between" text="到期">
      <formula>NOT(ISERROR(SEARCH("到期",S62)))</formula>
    </cfRule>
    <cfRule type="expression" dxfId="1" priority="783">
      <formula>IF(IF(#REF!="","",DATEDIF(#REF!,#REF!,"M"))=0,"到期","")</formula>
    </cfRule>
  </conditionalFormatting>
  <conditionalFormatting sqref="S66:S67">
    <cfRule type="containsText" dxfId="0" priority="784" operator="between" text="到期">
      <formula>NOT(ISERROR(SEARCH("到期",S66)))</formula>
    </cfRule>
    <cfRule type="expression" dxfId="1" priority="785">
      <formula>IF(IF(#REF!="","",DATEDIF(#REF!,#REF!,"M"))=0,"到期","")</formula>
    </cfRule>
  </conditionalFormatting>
  <conditionalFormatting sqref="S68:S69">
    <cfRule type="containsText" dxfId="0" priority="788" operator="between" text="到期">
      <formula>NOT(ISERROR(SEARCH("到期",S68)))</formula>
    </cfRule>
    <cfRule type="expression" dxfId="1" priority="789">
      <formula>IF(IF(#REF!="","",DATEDIF(#REF!,K71,"M"))=0,"到期","")</formula>
    </cfRule>
  </conditionalFormatting>
  <conditionalFormatting sqref="S72:S73">
    <cfRule type="containsText" dxfId="0" priority="794" operator="between" text="到期">
      <formula>NOT(ISERROR(SEARCH("到期",S72)))</formula>
    </cfRule>
    <cfRule type="expression" dxfId="1" priority="795">
      <formula>IF(IF(#REF!="","",DATEDIF(#REF!,K76,"M"))=0,"到期","")</formula>
    </cfRule>
  </conditionalFormatting>
  <conditionalFormatting sqref="S76:S78">
    <cfRule type="containsText" dxfId="0" priority="800" operator="between" text="到期">
      <formula>NOT(ISERROR(SEARCH("到期",S76)))</formula>
    </cfRule>
    <cfRule type="expression" dxfId="1" priority="801">
      <formula>IF(IF(#REF!="","",DATEDIF(#REF!,K79,"M"))=0,"到期","")</formula>
    </cfRule>
  </conditionalFormatting>
  <conditionalFormatting sqref="S80:S81">
    <cfRule type="containsText" dxfId="0" priority="802" operator="between" text="到期">
      <formula>NOT(ISERROR(SEARCH("到期",S80)))</formula>
    </cfRule>
    <cfRule type="expression" dxfId="1" priority="803">
      <formula>IF(IF(#REF!="","",DATEDIF(#REF!,K83,"M"))=0,"到期","")</formula>
    </cfRule>
  </conditionalFormatting>
  <conditionalFormatting sqref="S88:S89">
    <cfRule type="containsText" dxfId="0" priority="814" operator="between" text="到期">
      <formula>NOT(ISERROR(SEARCH("到期",S88)))</formula>
    </cfRule>
    <cfRule type="expression" dxfId="1" priority="815">
      <formula>IF(IF(#REF!="","",DATEDIF(#REF!,K92,"M"))=0,"到期","")</formula>
    </cfRule>
  </conditionalFormatting>
  <conditionalFormatting sqref="S93:S94">
    <cfRule type="containsText" dxfId="0" priority="824" operator="between" text="到期">
      <formula>NOT(ISERROR(SEARCH("到期",S93)))</formula>
    </cfRule>
    <cfRule type="expression" dxfId="1" priority="825">
      <formula>IF(IF(#REF!="","",DATEDIF(#REF!,K97,"M"))=0,"到期","")</formula>
    </cfRule>
  </conditionalFormatting>
  <conditionalFormatting sqref="S95:S96">
    <cfRule type="containsText" dxfId="0" priority="826" operator="between" text="到期">
      <formula>NOT(ISERROR(SEARCH("到期",S95)))</formula>
    </cfRule>
    <cfRule type="expression" dxfId="1" priority="827">
      <formula>IF(IF(#REF!="","",DATEDIF(#REF!,K98,"M"))=0,"到期","")</formula>
    </cfRule>
  </conditionalFormatting>
  <conditionalFormatting sqref="S109:S110">
    <cfRule type="containsText" dxfId="0" priority="830" operator="between" text="到期">
      <formula>NOT(ISERROR(SEARCH("到期",S109)))</formula>
    </cfRule>
    <cfRule type="expression" dxfId="1" priority="831">
      <formula>IF(IF(#REF!="","",DATEDIF(#REF!,K114,"M"))=0,"到期","")</formula>
    </cfRule>
  </conditionalFormatting>
  <conditionalFormatting sqref="S111:S113">
    <cfRule type="containsText" dxfId="0" priority="832" operator="between" text="到期">
      <formula>NOT(ISERROR(SEARCH("到期",S111)))</formula>
    </cfRule>
    <cfRule type="expression" dxfId="1" priority="833">
      <formula>IF(IF(#REF!="","",DATEDIF(#REF!,K115,"M"))=0,"到期","")</formula>
    </cfRule>
  </conditionalFormatting>
  <conditionalFormatting sqref="T4:T113">
    <cfRule type="cellIs" dxfId="4" priority="217" operator="equal">
      <formula>"到期"</formula>
    </cfRule>
  </conditionalFormatting>
  <conditionalFormatting sqref="H4:H9 H12:H13">
    <cfRule type="containsBlanks" dxfId="2" priority="85">
      <formula>LEN(TRIM(H4))=0</formula>
    </cfRule>
  </conditionalFormatting>
  <conditionalFormatting sqref="S4:S8 S14:S25 S31 S39:S40 S46 S50:S56 S79 S97:S107">
    <cfRule type="containsText" dxfId="0" priority="642" operator="between" text="到期">
      <formula>NOT(ISERROR(SEARCH("到期",S4)))</formula>
    </cfRule>
    <cfRule type="expression" dxfId="1" priority="643">
      <formula>IF(IF(#REF!="","",DATEDIF(#REF!,K6,"M"))=0,"到期","")</formula>
    </cfRule>
  </conditionalFormatting>
  <conditionalFormatting sqref="H35:H36 H74:H89">
    <cfRule type="containsBlanks" dxfId="2" priority="184">
      <formula>LEN(TRIM(H35))=0</formula>
    </cfRule>
  </conditionalFormatting>
  <conditionalFormatting sqref="H42:H43 H92:H113">
    <cfRule type="containsBlanks" dxfId="2" priority="86">
      <formula>LEN(TRIM(H42))=0</formula>
    </cfRule>
  </conditionalFormatting>
  <dataValidations count="2">
    <dataValidation type="textLength" operator="equal" allowBlank="1" showInputMessage="1" showErrorMessage="1" sqref="E10 E12 E60 E19:E21 E26:E27 E50:E58">
      <formula1>11</formula1>
    </dataValidation>
    <dataValidation type="textLength" operator="equal" allowBlank="1" showInputMessage="1" showErrorMessage="1" sqref="D60 D4:D5 D19:D21 D26:D27 D50:D58">
      <formula1>18</formula1>
    </dataValidation>
  </dataValidations>
  <pageMargins left="0.314583333333333" right="0.236111111111111" top="0.472222222222222" bottom="0.629861111111111" header="0.511805555555556" footer="0.354166666666667"/>
  <pageSetup paperSize="9" scale="35" fitToHeight="0" orientation="landscape" blackAndWhite="1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>
    <row r="1" spans="1:1">
      <c r="A1" t="str">
        <f>IF(E4="","",N(B3)+1)</f>
        <v/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WWO_wpscloud_20230817221908-a9e3f02671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勿骄勿躁机不可失失不再来</cp:lastModifiedBy>
  <dcterms:created xsi:type="dcterms:W3CDTF">2016-12-17T00:54:00Z</dcterms:created>
  <dcterms:modified xsi:type="dcterms:W3CDTF">2025-04-23T01:20:59Z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BEEBFA543E904AE08EC8D7D4DDE5B94E_13</vt:lpwstr>
  </property>
</Properties>
</file>